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6003_Výstavba kanalizace - Kolomuty\#VÍCEPRÁCE\00_INVESTOR\00_Změnové listy_INVESTOR_projednané\6003_Jizera B_Dodatek D3 - úprava ZA - oprava 30.1.2023\"/>
    </mc:Choice>
  </mc:AlternateContent>
  <xr:revisionPtr revIDLastSave="0" documentId="13_ncr:1_{208DA835-1A82-4084-B0C9-3261979244BF}" xr6:coauthVersionLast="47" xr6:coauthVersionMax="47" xr10:uidLastSave="{00000000-0000-0000-0000-000000000000}"/>
  <bookViews>
    <workbookView xWindow="28680" yWindow="-120" windowWidth="29040" windowHeight="15840" xr2:uid="{3B7845A9-B98C-42FD-B917-E536C4D96D9F}"/>
  </bookViews>
  <sheets>
    <sheet name="Rekapitulace" sheetId="1" r:id="rId1"/>
    <sheet name="002-01" sheetId="2" r:id="rId2"/>
    <sheet name="002-02" sheetId="3" r:id="rId3"/>
    <sheet name="002-03" sheetId="4" r:id="rId4"/>
    <sheet name="002-04" sheetId="5" r:id="rId5"/>
    <sheet name="002-05" sheetId="6" r:id="rId6"/>
  </sheets>
  <definedNames>
    <definedName name="_xlnm.Print_Area" localSheetId="1">'002-01'!$A$1:$M$329</definedName>
    <definedName name="_xlnm.Print_Area" localSheetId="2">'002-02'!$A$1:$K$213</definedName>
    <definedName name="_xlnm.Print_Area" localSheetId="3">'002-03'!$A$1:$M$129</definedName>
    <definedName name="_xlnm.Print_Area" localSheetId="4">'002-04'!$A$1:$M$54</definedName>
    <definedName name="_xlnm.Print_Area" localSheetId="5">'002-05'!$A$1:$M$71</definedName>
    <definedName name="_xlnm.Print_Area" localSheetId="0">Rekapitulace!$A$1:$E$39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14" i="1"/>
  <c r="J19" i="5"/>
  <c r="J20" i="5"/>
  <c r="K172" i="3" l="1"/>
  <c r="K173" i="3"/>
  <c r="K175" i="3"/>
  <c r="K177" i="3"/>
  <c r="K178" i="3"/>
  <c r="K179" i="3"/>
  <c r="K180" i="3"/>
  <c r="K181" i="3"/>
  <c r="K183" i="3"/>
  <c r="K184" i="3"/>
  <c r="K185" i="3"/>
  <c r="K186" i="3"/>
  <c r="K187" i="3"/>
  <c r="K135" i="3"/>
  <c r="K136" i="3"/>
  <c r="K138" i="3"/>
  <c r="K140" i="3"/>
  <c r="K141" i="3"/>
  <c r="K142" i="3"/>
  <c r="K144" i="3"/>
  <c r="K145" i="3"/>
  <c r="K146" i="3"/>
  <c r="K147" i="3"/>
  <c r="K148" i="3"/>
  <c r="K95" i="3"/>
  <c r="K96" i="3"/>
  <c r="K98" i="3"/>
  <c r="K100" i="3"/>
  <c r="K101" i="3"/>
  <c r="K102" i="3"/>
  <c r="K103" i="3"/>
  <c r="K104" i="3"/>
  <c r="K106" i="3"/>
  <c r="K107" i="3"/>
  <c r="K108" i="3"/>
  <c r="K110" i="3"/>
  <c r="K111" i="3"/>
  <c r="K55" i="3"/>
  <c r="K56" i="3"/>
  <c r="K57" i="3"/>
  <c r="K59" i="3"/>
  <c r="K60" i="3"/>
  <c r="K61" i="3"/>
  <c r="K62" i="3"/>
  <c r="K63" i="3"/>
  <c r="K65" i="3"/>
  <c r="K66" i="3"/>
  <c r="K67" i="3"/>
  <c r="K69" i="3"/>
  <c r="K70" i="3"/>
  <c r="K14" i="3"/>
  <c r="K15" i="3"/>
  <c r="K17" i="3"/>
  <c r="K19" i="3"/>
  <c r="K20" i="3"/>
  <c r="K21" i="3"/>
  <c r="K22" i="3"/>
  <c r="K23" i="3"/>
  <c r="K25" i="3"/>
  <c r="K26" i="3"/>
  <c r="K27" i="3"/>
  <c r="K30" i="3"/>
  <c r="K29" i="3"/>
  <c r="G67" i="6"/>
  <c r="K64" i="6"/>
  <c r="M64" i="6" s="1"/>
  <c r="J64" i="6"/>
  <c r="K63" i="6"/>
  <c r="M63" i="6" s="1"/>
  <c r="J63" i="6"/>
  <c r="K62" i="6"/>
  <c r="M62" i="6" s="1"/>
  <c r="J62" i="6"/>
  <c r="K61" i="6"/>
  <c r="M61" i="6" s="1"/>
  <c r="J61" i="6"/>
  <c r="K59" i="6"/>
  <c r="M59" i="6" s="1"/>
  <c r="J59" i="6"/>
  <c r="K58" i="6"/>
  <c r="M58" i="6" s="1"/>
  <c r="J58" i="6"/>
  <c r="K56" i="6"/>
  <c r="M56" i="6" s="1"/>
  <c r="J56" i="6"/>
  <c r="K55" i="6"/>
  <c r="M55" i="6" s="1"/>
  <c r="J55" i="6"/>
  <c r="J53" i="6" s="1"/>
  <c r="K54" i="6"/>
  <c r="M54" i="6" s="1"/>
  <c r="M53" i="6" s="1"/>
  <c r="J54" i="6"/>
  <c r="K52" i="6"/>
  <c r="M52" i="6" s="1"/>
  <c r="J52" i="6"/>
  <c r="K51" i="6"/>
  <c r="M51" i="6" s="1"/>
  <c r="J51" i="6"/>
  <c r="K50" i="6"/>
  <c r="M50" i="6" s="1"/>
  <c r="J50" i="6"/>
  <c r="M49" i="6"/>
  <c r="K49" i="6"/>
  <c r="J49" i="6"/>
  <c r="K48" i="6"/>
  <c r="M48" i="6" s="1"/>
  <c r="J48" i="6"/>
  <c r="K47" i="6"/>
  <c r="M47" i="6" s="1"/>
  <c r="J47" i="6"/>
  <c r="M45" i="6"/>
  <c r="K45" i="6"/>
  <c r="J45" i="6"/>
  <c r="K44" i="6"/>
  <c r="M44" i="6" s="1"/>
  <c r="M43" i="6" s="1"/>
  <c r="J44" i="6"/>
  <c r="J43" i="6" s="1"/>
  <c r="K42" i="6"/>
  <c r="M42" i="6" s="1"/>
  <c r="J42" i="6"/>
  <c r="K41" i="6"/>
  <c r="M41" i="6" s="1"/>
  <c r="J41" i="6"/>
  <c r="K40" i="6"/>
  <c r="M40" i="6" s="1"/>
  <c r="J40" i="6"/>
  <c r="K39" i="6"/>
  <c r="M39" i="6" s="1"/>
  <c r="J39" i="6"/>
  <c r="K38" i="6"/>
  <c r="M38" i="6" s="1"/>
  <c r="J38" i="6"/>
  <c r="M37" i="6"/>
  <c r="K37" i="6"/>
  <c r="J37" i="6"/>
  <c r="K35" i="6"/>
  <c r="M35" i="6" s="1"/>
  <c r="J35" i="6"/>
  <c r="K34" i="6"/>
  <c r="M34" i="6" s="1"/>
  <c r="J34" i="6"/>
  <c r="K33" i="6"/>
  <c r="M33" i="6" s="1"/>
  <c r="J33" i="6"/>
  <c r="K32" i="6"/>
  <c r="M32" i="6" s="1"/>
  <c r="J32" i="6"/>
  <c r="K31" i="6"/>
  <c r="M31" i="6" s="1"/>
  <c r="J31" i="6"/>
  <c r="K30" i="6"/>
  <c r="M30" i="6" s="1"/>
  <c r="J30" i="6"/>
  <c r="K29" i="6"/>
  <c r="M29" i="6" s="1"/>
  <c r="J29" i="6"/>
  <c r="M28" i="6"/>
  <c r="K28" i="6"/>
  <c r="J28" i="6"/>
  <c r="M27" i="6"/>
  <c r="J27" i="6"/>
  <c r="K26" i="6"/>
  <c r="M26" i="6" s="1"/>
  <c r="J26" i="6"/>
  <c r="K25" i="6"/>
  <c r="M25" i="6" s="1"/>
  <c r="J25" i="6"/>
  <c r="K24" i="6"/>
  <c r="M24" i="6" s="1"/>
  <c r="J24" i="6"/>
  <c r="M23" i="6"/>
  <c r="K23" i="6"/>
  <c r="J23" i="6"/>
  <c r="K21" i="6"/>
  <c r="M21" i="6" s="1"/>
  <c r="J21" i="6"/>
  <c r="K20" i="6"/>
  <c r="M20" i="6" s="1"/>
  <c r="J20" i="6"/>
  <c r="K19" i="6"/>
  <c r="M19" i="6" s="1"/>
  <c r="J19" i="6"/>
  <c r="K18" i="6"/>
  <c r="M18" i="6" s="1"/>
  <c r="J18" i="6"/>
  <c r="K17" i="6"/>
  <c r="M17" i="6" s="1"/>
  <c r="J17" i="6"/>
  <c r="K16" i="6"/>
  <c r="M16" i="6" s="1"/>
  <c r="J16" i="6"/>
  <c r="K15" i="6"/>
  <c r="M15" i="6" s="1"/>
  <c r="J15" i="6"/>
  <c r="L14" i="6"/>
  <c r="K14" i="6"/>
  <c r="I14" i="6"/>
  <c r="J14" i="6" s="1"/>
  <c r="G49" i="5"/>
  <c r="M46" i="5"/>
  <c r="M45" i="5" s="1"/>
  <c r="L46" i="5"/>
  <c r="K46" i="5"/>
  <c r="J46" i="5"/>
  <c r="J45" i="5" s="1"/>
  <c r="L44" i="5"/>
  <c r="K44" i="5"/>
  <c r="M44" i="5" s="1"/>
  <c r="J44" i="5"/>
  <c r="L43" i="5"/>
  <c r="M43" i="5" s="1"/>
  <c r="K43" i="5"/>
  <c r="J43" i="5"/>
  <c r="L42" i="5"/>
  <c r="K42" i="5"/>
  <c r="M42" i="5" s="1"/>
  <c r="J42" i="5"/>
  <c r="J41" i="5"/>
  <c r="L40" i="5"/>
  <c r="M40" i="5" s="1"/>
  <c r="K40" i="5"/>
  <c r="J40" i="5"/>
  <c r="M39" i="5"/>
  <c r="L39" i="5"/>
  <c r="K39" i="5"/>
  <c r="J39" i="5"/>
  <c r="L38" i="5"/>
  <c r="M38" i="5" s="1"/>
  <c r="K38" i="5"/>
  <c r="J38" i="5"/>
  <c r="M37" i="5"/>
  <c r="L37" i="5"/>
  <c r="K37" i="5"/>
  <c r="J37" i="5"/>
  <c r="L36" i="5"/>
  <c r="M36" i="5" s="1"/>
  <c r="K36" i="5"/>
  <c r="J36" i="5"/>
  <c r="M35" i="5"/>
  <c r="L35" i="5"/>
  <c r="K35" i="5"/>
  <c r="J35" i="5"/>
  <c r="L34" i="5"/>
  <c r="M34" i="5" s="1"/>
  <c r="K34" i="5"/>
  <c r="J34" i="5"/>
  <c r="M33" i="5"/>
  <c r="M32" i="5" s="1"/>
  <c r="L33" i="5"/>
  <c r="K33" i="5"/>
  <c r="J33" i="5"/>
  <c r="J32" i="5" s="1"/>
  <c r="L31" i="5"/>
  <c r="K31" i="5"/>
  <c r="M31" i="5" s="1"/>
  <c r="J31" i="5"/>
  <c r="L30" i="5"/>
  <c r="M30" i="5" s="1"/>
  <c r="K30" i="5"/>
  <c r="J30" i="5"/>
  <c r="L29" i="5"/>
  <c r="K29" i="5"/>
  <c r="M29" i="5" s="1"/>
  <c r="J29" i="5"/>
  <c r="L28" i="5"/>
  <c r="M28" i="5" s="1"/>
  <c r="K28" i="5"/>
  <c r="J28" i="5"/>
  <c r="L27" i="5"/>
  <c r="K27" i="5"/>
  <c r="M27" i="5" s="1"/>
  <c r="J27" i="5"/>
  <c r="L26" i="5"/>
  <c r="M26" i="5" s="1"/>
  <c r="K26" i="5"/>
  <c r="J26" i="5"/>
  <c r="L25" i="5"/>
  <c r="K25" i="5"/>
  <c r="M25" i="5" s="1"/>
  <c r="J25" i="5"/>
  <c r="L24" i="5"/>
  <c r="M24" i="5" s="1"/>
  <c r="K24" i="5"/>
  <c r="J24" i="5"/>
  <c r="L23" i="5"/>
  <c r="K23" i="5"/>
  <c r="M23" i="5" s="1"/>
  <c r="J23" i="5"/>
  <c r="L22" i="5"/>
  <c r="M22" i="5" s="1"/>
  <c r="K22" i="5"/>
  <c r="J22" i="5"/>
  <c r="L21" i="5"/>
  <c r="K21" i="5"/>
  <c r="M21" i="5" s="1"/>
  <c r="J21" i="5"/>
  <c r="L20" i="5"/>
  <c r="M20" i="5" s="1"/>
  <c r="K20" i="5"/>
  <c r="L19" i="5"/>
  <c r="M19" i="5" s="1"/>
  <c r="K19" i="5"/>
  <c r="L18" i="5"/>
  <c r="M18" i="5" s="1"/>
  <c r="K18" i="5"/>
  <c r="J18" i="5"/>
  <c r="L17" i="5"/>
  <c r="K17" i="5"/>
  <c r="M17" i="5" s="1"/>
  <c r="J17" i="5"/>
  <c r="J16" i="5" s="1"/>
  <c r="J60" i="6" l="1"/>
  <c r="J36" i="6"/>
  <c r="J22" i="6"/>
  <c r="J46" i="6"/>
  <c r="J13" i="6"/>
  <c r="M46" i="6"/>
  <c r="J57" i="6"/>
  <c r="J67" i="6" s="1"/>
  <c r="M14" i="6"/>
  <c r="M13" i="6" s="1"/>
  <c r="K209" i="3"/>
  <c r="M60" i="6"/>
  <c r="M22" i="6"/>
  <c r="M36" i="6"/>
  <c r="M57" i="6"/>
  <c r="M16" i="5"/>
  <c r="M49" i="5" s="1"/>
  <c r="M41" i="5"/>
  <c r="J49" i="5"/>
  <c r="M67" i="6" l="1"/>
  <c r="L123" i="4"/>
  <c r="M123" i="4" s="1"/>
  <c r="K123" i="4"/>
  <c r="J123" i="4"/>
  <c r="I122" i="4"/>
  <c r="J122" i="4" s="1"/>
  <c r="J121" i="4"/>
  <c r="J120" i="4"/>
  <c r="L119" i="4"/>
  <c r="M119" i="4" s="1"/>
  <c r="K119" i="4"/>
  <c r="J119" i="4"/>
  <c r="L118" i="4"/>
  <c r="M118" i="4" s="1"/>
  <c r="M117" i="4" s="1"/>
  <c r="K118" i="4"/>
  <c r="J118" i="4"/>
  <c r="J117" i="4"/>
  <c r="K115" i="4"/>
  <c r="M115" i="4" s="1"/>
  <c r="J115" i="4"/>
  <c r="G115" i="4"/>
  <c r="M114" i="4"/>
  <c r="M113" i="4" s="1"/>
  <c r="M112" i="4" s="1"/>
  <c r="K114" i="4"/>
  <c r="J114" i="4"/>
  <c r="G114" i="4"/>
  <c r="G113" i="4" s="1"/>
  <c r="G112" i="4" s="1"/>
  <c r="J113" i="4"/>
  <c r="J112" i="4" s="1"/>
  <c r="K111" i="4"/>
  <c r="M111" i="4" s="1"/>
  <c r="M110" i="4" s="1"/>
  <c r="J111" i="4"/>
  <c r="G111" i="4"/>
  <c r="G110" i="4" s="1"/>
  <c r="J110" i="4"/>
  <c r="K109" i="4"/>
  <c r="M109" i="4" s="1"/>
  <c r="J109" i="4"/>
  <c r="G109" i="4"/>
  <c r="M108" i="4"/>
  <c r="K108" i="4"/>
  <c r="J108" i="4"/>
  <c r="G108" i="4"/>
  <c r="K107" i="4"/>
  <c r="M107" i="4" s="1"/>
  <c r="J107" i="4"/>
  <c r="J106" i="4" s="1"/>
  <c r="G107" i="4"/>
  <c r="G106" i="4"/>
  <c r="M105" i="4"/>
  <c r="K105" i="4"/>
  <c r="J105" i="4"/>
  <c r="G105" i="4"/>
  <c r="K104" i="4"/>
  <c r="M104" i="4" s="1"/>
  <c r="J104" i="4"/>
  <c r="G104" i="4"/>
  <c r="M103" i="4"/>
  <c r="K103" i="4"/>
  <c r="J103" i="4"/>
  <c r="G103" i="4"/>
  <c r="K102" i="4"/>
  <c r="M102" i="4" s="1"/>
  <c r="J102" i="4"/>
  <c r="J101" i="4" s="1"/>
  <c r="G102" i="4"/>
  <c r="G101" i="4" s="1"/>
  <c r="M100" i="4"/>
  <c r="K100" i="4"/>
  <c r="J100" i="4"/>
  <c r="G100" i="4"/>
  <c r="M99" i="4"/>
  <c r="K99" i="4"/>
  <c r="J99" i="4"/>
  <c r="G99" i="4"/>
  <c r="M98" i="4"/>
  <c r="K98" i="4"/>
  <c r="J98" i="4"/>
  <c r="G98" i="4"/>
  <c r="M97" i="4"/>
  <c r="K97" i="4"/>
  <c r="J97" i="4"/>
  <c r="G97" i="4"/>
  <c r="M96" i="4"/>
  <c r="K96" i="4"/>
  <c r="J96" i="4"/>
  <c r="G96" i="4"/>
  <c r="M95" i="4"/>
  <c r="K95" i="4"/>
  <c r="J95" i="4"/>
  <c r="G95" i="4"/>
  <c r="M94" i="4"/>
  <c r="K94" i="4"/>
  <c r="J94" i="4"/>
  <c r="G94" i="4"/>
  <c r="M93" i="4"/>
  <c r="K93" i="4"/>
  <c r="J93" i="4"/>
  <c r="G93" i="4"/>
  <c r="M92" i="4"/>
  <c r="K92" i="4"/>
  <c r="J92" i="4"/>
  <c r="G92" i="4"/>
  <c r="M91" i="4"/>
  <c r="K91" i="4"/>
  <c r="J91" i="4"/>
  <c r="G91" i="4"/>
  <c r="M90" i="4"/>
  <c r="K90" i="4"/>
  <c r="J90" i="4"/>
  <c r="G90" i="4"/>
  <c r="M89" i="4"/>
  <c r="K89" i="4"/>
  <c r="J89" i="4"/>
  <c r="G89" i="4"/>
  <c r="M88" i="4"/>
  <c r="K88" i="4"/>
  <c r="J88" i="4"/>
  <c r="G88" i="4"/>
  <c r="M87" i="4"/>
  <c r="K87" i="4"/>
  <c r="J87" i="4"/>
  <c r="G87" i="4"/>
  <c r="M86" i="4"/>
  <c r="K86" i="4"/>
  <c r="J86" i="4"/>
  <c r="G86" i="4"/>
  <c r="M85" i="4"/>
  <c r="K85" i="4"/>
  <c r="J85" i="4"/>
  <c r="G85" i="4"/>
  <c r="M84" i="4"/>
  <c r="K84" i="4"/>
  <c r="J84" i="4"/>
  <c r="G84" i="4"/>
  <c r="M83" i="4"/>
  <c r="K83" i="4"/>
  <c r="J83" i="4"/>
  <c r="G83" i="4"/>
  <c r="M82" i="4"/>
  <c r="K82" i="4"/>
  <c r="J82" i="4"/>
  <c r="G82" i="4"/>
  <c r="M81" i="4"/>
  <c r="K81" i="4"/>
  <c r="J81" i="4"/>
  <c r="G81" i="4"/>
  <c r="M80" i="4"/>
  <c r="K80" i="4"/>
  <c r="J80" i="4"/>
  <c r="G80" i="4"/>
  <c r="M79" i="4"/>
  <c r="K79" i="4"/>
  <c r="J79" i="4"/>
  <c r="G79" i="4"/>
  <c r="M78" i="4"/>
  <c r="K78" i="4"/>
  <c r="J78" i="4"/>
  <c r="G78" i="4"/>
  <c r="M77" i="4"/>
  <c r="K77" i="4"/>
  <c r="J77" i="4"/>
  <c r="G77" i="4"/>
  <c r="M76" i="4"/>
  <c r="K76" i="4"/>
  <c r="J76" i="4"/>
  <c r="G76" i="4"/>
  <c r="M75" i="4"/>
  <c r="K75" i="4"/>
  <c r="J75" i="4"/>
  <c r="G75" i="4"/>
  <c r="M74" i="4"/>
  <c r="K74" i="4"/>
  <c r="J74" i="4"/>
  <c r="G74" i="4"/>
  <c r="M73" i="4"/>
  <c r="K73" i="4"/>
  <c r="J73" i="4"/>
  <c r="G73" i="4"/>
  <c r="M72" i="4"/>
  <c r="K72" i="4"/>
  <c r="J72" i="4"/>
  <c r="G72" i="4"/>
  <c r="M71" i="4"/>
  <c r="K71" i="4"/>
  <c r="J71" i="4"/>
  <c r="G71" i="4"/>
  <c r="M70" i="4"/>
  <c r="K70" i="4"/>
  <c r="J70" i="4"/>
  <c r="G70" i="4"/>
  <c r="M69" i="4"/>
  <c r="K69" i="4"/>
  <c r="J69" i="4"/>
  <c r="G69" i="4"/>
  <c r="M68" i="4"/>
  <c r="K68" i="4"/>
  <c r="J68" i="4"/>
  <c r="G68" i="4"/>
  <c r="M67" i="4"/>
  <c r="K67" i="4"/>
  <c r="J67" i="4"/>
  <c r="G67" i="4"/>
  <c r="M66" i="4"/>
  <c r="K66" i="4"/>
  <c r="J66" i="4"/>
  <c r="G66" i="4"/>
  <c r="M65" i="4"/>
  <c r="K65" i="4"/>
  <c r="J65" i="4"/>
  <c r="G65" i="4"/>
  <c r="M64" i="4"/>
  <c r="K64" i="4"/>
  <c r="J64" i="4"/>
  <c r="G64" i="4"/>
  <c r="M63" i="4"/>
  <c r="K63" i="4"/>
  <c r="J63" i="4"/>
  <c r="G63" i="4"/>
  <c r="M62" i="4"/>
  <c r="K62" i="4"/>
  <c r="J62" i="4"/>
  <c r="G62" i="4"/>
  <c r="M61" i="4"/>
  <c r="K61" i="4"/>
  <c r="J61" i="4"/>
  <c r="G61" i="4"/>
  <c r="M60" i="4"/>
  <c r="K60" i="4"/>
  <c r="J60" i="4"/>
  <c r="J58" i="4" s="1"/>
  <c r="G60" i="4"/>
  <c r="M59" i="4"/>
  <c r="M58" i="4" s="1"/>
  <c r="K59" i="4"/>
  <c r="J59" i="4"/>
  <c r="G59" i="4"/>
  <c r="G58" i="4"/>
  <c r="K57" i="4"/>
  <c r="M57" i="4" s="1"/>
  <c r="J57" i="4"/>
  <c r="G57" i="4"/>
  <c r="K56" i="4"/>
  <c r="M56" i="4" s="1"/>
  <c r="J56" i="4"/>
  <c r="G56" i="4"/>
  <c r="K55" i="4"/>
  <c r="M55" i="4" s="1"/>
  <c r="J55" i="4"/>
  <c r="G55" i="4"/>
  <c r="K54" i="4"/>
  <c r="M54" i="4" s="1"/>
  <c r="J54" i="4"/>
  <c r="G54" i="4"/>
  <c r="K53" i="4"/>
  <c r="M53" i="4" s="1"/>
  <c r="J53" i="4"/>
  <c r="G53" i="4"/>
  <c r="K52" i="4"/>
  <c r="M52" i="4" s="1"/>
  <c r="J52" i="4"/>
  <c r="G52" i="4"/>
  <c r="G51" i="4" s="1"/>
  <c r="J51" i="4"/>
  <c r="K50" i="4"/>
  <c r="M50" i="4" s="1"/>
  <c r="J50" i="4"/>
  <c r="G50" i="4"/>
  <c r="M49" i="4"/>
  <c r="K49" i="4"/>
  <c r="J49" i="4"/>
  <c r="G49" i="4"/>
  <c r="K48" i="4"/>
  <c r="M48" i="4" s="1"/>
  <c r="M47" i="4" s="1"/>
  <c r="J48" i="4"/>
  <c r="J47" i="4" s="1"/>
  <c r="G48" i="4"/>
  <c r="G47" i="4"/>
  <c r="M46" i="4"/>
  <c r="M45" i="4" s="1"/>
  <c r="K46" i="4"/>
  <c r="J46" i="4"/>
  <c r="G46" i="4"/>
  <c r="G45" i="4" s="1"/>
  <c r="J45" i="4"/>
  <c r="M44" i="4"/>
  <c r="K44" i="4"/>
  <c r="J44" i="4"/>
  <c r="G44" i="4"/>
  <c r="M43" i="4"/>
  <c r="K43" i="4"/>
  <c r="J43" i="4"/>
  <c r="G43" i="4"/>
  <c r="M42" i="4"/>
  <c r="K42" i="4"/>
  <c r="J42" i="4"/>
  <c r="G42" i="4"/>
  <c r="M41" i="4"/>
  <c r="K41" i="4"/>
  <c r="J41" i="4"/>
  <c r="G41" i="4"/>
  <c r="M40" i="4"/>
  <c r="K40" i="4"/>
  <c r="J40" i="4"/>
  <c r="G40" i="4"/>
  <c r="M39" i="4"/>
  <c r="K39" i="4"/>
  <c r="J39" i="4"/>
  <c r="G39" i="4"/>
  <c r="M38" i="4"/>
  <c r="K38" i="4"/>
  <c r="J38" i="4"/>
  <c r="G38" i="4"/>
  <c r="M37" i="4"/>
  <c r="K37" i="4"/>
  <c r="J37" i="4"/>
  <c r="G37" i="4"/>
  <c r="M36" i="4"/>
  <c r="K36" i="4"/>
  <c r="J36" i="4"/>
  <c r="G36" i="4"/>
  <c r="M35" i="4"/>
  <c r="K35" i="4"/>
  <c r="J35" i="4"/>
  <c r="G35" i="4"/>
  <c r="M34" i="4"/>
  <c r="K34" i="4"/>
  <c r="J34" i="4"/>
  <c r="G34" i="4"/>
  <c r="M33" i="4"/>
  <c r="K33" i="4"/>
  <c r="J33" i="4"/>
  <c r="G33" i="4"/>
  <c r="M32" i="4"/>
  <c r="K32" i="4"/>
  <c r="J32" i="4"/>
  <c r="G32" i="4"/>
  <c r="M31" i="4"/>
  <c r="K31" i="4"/>
  <c r="J31" i="4"/>
  <c r="G31" i="4"/>
  <c r="M30" i="4"/>
  <c r="K30" i="4"/>
  <c r="J30" i="4"/>
  <c r="G30" i="4"/>
  <c r="M29" i="4"/>
  <c r="K29" i="4"/>
  <c r="J29" i="4"/>
  <c r="G29" i="4"/>
  <c r="M28" i="4"/>
  <c r="K28" i="4"/>
  <c r="J28" i="4"/>
  <c r="G28" i="4"/>
  <c r="M27" i="4"/>
  <c r="K27" i="4"/>
  <c r="J27" i="4"/>
  <c r="G27" i="4"/>
  <c r="M26" i="4"/>
  <c r="K26" i="4"/>
  <c r="J26" i="4"/>
  <c r="G26" i="4"/>
  <c r="M25" i="4"/>
  <c r="K25" i="4"/>
  <c r="J25" i="4"/>
  <c r="G25" i="4"/>
  <c r="M24" i="4"/>
  <c r="K24" i="4"/>
  <c r="J24" i="4"/>
  <c r="G24" i="4"/>
  <c r="M23" i="4"/>
  <c r="K23" i="4"/>
  <c r="J23" i="4"/>
  <c r="G23" i="4"/>
  <c r="M22" i="4"/>
  <c r="K22" i="4"/>
  <c r="J22" i="4"/>
  <c r="G22" i="4"/>
  <c r="M21" i="4"/>
  <c r="K21" i="4"/>
  <c r="J21" i="4"/>
  <c r="G21" i="4"/>
  <c r="M20" i="4"/>
  <c r="K20" i="4"/>
  <c r="J20" i="4"/>
  <c r="G20" i="4"/>
  <c r="M19" i="4"/>
  <c r="K19" i="4"/>
  <c r="J19" i="4"/>
  <c r="G19" i="4"/>
  <c r="M18" i="4"/>
  <c r="M14" i="4" s="1"/>
  <c r="K18" i="4"/>
  <c r="J18" i="4"/>
  <c r="G18" i="4"/>
  <c r="M17" i="4"/>
  <c r="K17" i="4"/>
  <c r="J17" i="4"/>
  <c r="G17" i="4"/>
  <c r="M16" i="4"/>
  <c r="K16" i="4"/>
  <c r="J16" i="4"/>
  <c r="G16" i="4"/>
  <c r="M15" i="4"/>
  <c r="K15" i="4"/>
  <c r="J15" i="4"/>
  <c r="J14" i="4" s="1"/>
  <c r="G15" i="4"/>
  <c r="G14" i="4" s="1"/>
  <c r="M106" i="4" l="1"/>
  <c r="M125" i="4" s="1"/>
  <c r="M101" i="4"/>
  <c r="J125" i="4"/>
  <c r="G125" i="4"/>
  <c r="M51" i="4"/>
  <c r="L318" i="2" l="1"/>
  <c r="I318" i="2"/>
  <c r="J318" i="2" s="1"/>
  <c r="H318" i="2"/>
  <c r="K318" i="2" s="1"/>
  <c r="G318" i="2"/>
  <c r="L317" i="2"/>
  <c r="I317" i="2"/>
  <c r="H317" i="2"/>
  <c r="K317" i="2" s="1"/>
  <c r="M317" i="2" s="1"/>
  <c r="G317" i="2"/>
  <c r="L315" i="2"/>
  <c r="I315" i="2"/>
  <c r="H315" i="2"/>
  <c r="K315" i="2" s="1"/>
  <c r="G315" i="2"/>
  <c r="L314" i="2"/>
  <c r="K314" i="2"/>
  <c r="M314" i="2" s="1"/>
  <c r="I314" i="2"/>
  <c r="J314" i="2" s="1"/>
  <c r="H314" i="2"/>
  <c r="G314" i="2"/>
  <c r="L312" i="2"/>
  <c r="I312" i="2"/>
  <c r="H312" i="2"/>
  <c r="J312" i="2" s="1"/>
  <c r="G312" i="2"/>
  <c r="G320" i="2" s="1"/>
  <c r="L304" i="2"/>
  <c r="I304" i="2"/>
  <c r="G304" i="2"/>
  <c r="G303" i="2"/>
  <c r="E303" i="2"/>
  <c r="L302" i="2"/>
  <c r="I302" i="2"/>
  <c r="G302" i="2"/>
  <c r="M300" i="2"/>
  <c r="J300" i="2"/>
  <c r="G300" i="2"/>
  <c r="L299" i="2"/>
  <c r="I299" i="2"/>
  <c r="H299" i="2"/>
  <c r="H298" i="2" s="1"/>
  <c r="G299" i="2"/>
  <c r="L298" i="2"/>
  <c r="I298" i="2"/>
  <c r="G298" i="2"/>
  <c r="G296" i="2"/>
  <c r="L295" i="2"/>
  <c r="J295" i="2"/>
  <c r="I295" i="2"/>
  <c r="H295" i="2"/>
  <c r="K295" i="2" s="1"/>
  <c r="M295" i="2" s="1"/>
  <c r="G295" i="2"/>
  <c r="G294" i="2"/>
  <c r="L293" i="2"/>
  <c r="K293" i="2"/>
  <c r="M293" i="2" s="1"/>
  <c r="I293" i="2"/>
  <c r="J293" i="2" s="1"/>
  <c r="H293" i="2"/>
  <c r="G293" i="2"/>
  <c r="J291" i="2"/>
  <c r="J290" i="2"/>
  <c r="L289" i="2"/>
  <c r="I289" i="2"/>
  <c r="H289" i="2"/>
  <c r="K289" i="2" s="1"/>
  <c r="G289" i="2"/>
  <c r="L281" i="2"/>
  <c r="I281" i="2"/>
  <c r="G281" i="2"/>
  <c r="G280" i="2"/>
  <c r="E280" i="2"/>
  <c r="L279" i="2"/>
  <c r="I279" i="2"/>
  <c r="G279" i="2"/>
  <c r="M277" i="2"/>
  <c r="J277" i="2"/>
  <c r="G277" i="2"/>
  <c r="L276" i="2"/>
  <c r="I276" i="2"/>
  <c r="J276" i="2" s="1"/>
  <c r="H276" i="2"/>
  <c r="K276" i="2" s="1"/>
  <c r="G276" i="2"/>
  <c r="L275" i="2"/>
  <c r="I275" i="2"/>
  <c r="G275" i="2"/>
  <c r="G273" i="2"/>
  <c r="L272" i="2"/>
  <c r="I272" i="2"/>
  <c r="J272" i="2" s="1"/>
  <c r="H272" i="2"/>
  <c r="K272" i="2" s="1"/>
  <c r="G272" i="2"/>
  <c r="G271" i="2"/>
  <c r="L270" i="2"/>
  <c r="I270" i="2"/>
  <c r="H270" i="2"/>
  <c r="K270" i="2" s="1"/>
  <c r="M270" i="2" s="1"/>
  <c r="G270" i="2"/>
  <c r="J268" i="2"/>
  <c r="J267" i="2"/>
  <c r="L266" i="2"/>
  <c r="K266" i="2"/>
  <c r="I266" i="2"/>
  <c r="H266" i="2"/>
  <c r="G266" i="2"/>
  <c r="G283" i="2" s="1"/>
  <c r="L259" i="2"/>
  <c r="I259" i="2"/>
  <c r="G259" i="2"/>
  <c r="G258" i="2"/>
  <c r="E258" i="2"/>
  <c r="L257" i="2"/>
  <c r="I257" i="2"/>
  <c r="H259" i="2"/>
  <c r="K259" i="2" s="1"/>
  <c r="G257" i="2"/>
  <c r="M255" i="2"/>
  <c r="J255" i="2"/>
  <c r="G255" i="2"/>
  <c r="L254" i="2"/>
  <c r="I254" i="2"/>
  <c r="H254" i="2"/>
  <c r="K254" i="2" s="1"/>
  <c r="G254" i="2"/>
  <c r="L253" i="2"/>
  <c r="I253" i="2"/>
  <c r="H253" i="2"/>
  <c r="K253" i="2" s="1"/>
  <c r="G253" i="2"/>
  <c r="G251" i="2"/>
  <c r="L250" i="2"/>
  <c r="I250" i="2"/>
  <c r="H250" i="2"/>
  <c r="K250" i="2" s="1"/>
  <c r="G250" i="2"/>
  <c r="G249" i="2"/>
  <c r="L248" i="2"/>
  <c r="I248" i="2"/>
  <c r="H248" i="2"/>
  <c r="K248" i="2" s="1"/>
  <c r="G248" i="2"/>
  <c r="J246" i="2"/>
  <c r="J245" i="2"/>
  <c r="L244" i="2"/>
  <c r="I244" i="2"/>
  <c r="H244" i="2"/>
  <c r="K244" i="2" s="1"/>
  <c r="G244" i="2"/>
  <c r="L236" i="2"/>
  <c r="I236" i="2"/>
  <c r="G236" i="2"/>
  <c r="G235" i="2"/>
  <c r="E235" i="2"/>
  <c r="L234" i="2"/>
  <c r="I234" i="2"/>
  <c r="G234" i="2"/>
  <c r="M232" i="2"/>
  <c r="J232" i="2"/>
  <c r="G232" i="2"/>
  <c r="L231" i="2"/>
  <c r="I231" i="2"/>
  <c r="H231" i="2"/>
  <c r="H230" i="2" s="1"/>
  <c r="G231" i="2"/>
  <c r="L230" i="2"/>
  <c r="I230" i="2"/>
  <c r="G230" i="2"/>
  <c r="G228" i="2"/>
  <c r="L227" i="2"/>
  <c r="I227" i="2"/>
  <c r="G227" i="2"/>
  <c r="G226" i="2"/>
  <c r="E226" i="2"/>
  <c r="H225" i="2" s="1"/>
  <c r="K225" i="2" s="1"/>
  <c r="L225" i="2"/>
  <c r="I225" i="2"/>
  <c r="G225" i="2"/>
  <c r="J223" i="2"/>
  <c r="J222" i="2"/>
  <c r="L221" i="2"/>
  <c r="I221" i="2"/>
  <c r="J221" i="2" s="1"/>
  <c r="H221" i="2"/>
  <c r="K221" i="2" s="1"/>
  <c r="G221" i="2"/>
  <c r="L213" i="2"/>
  <c r="I213" i="2"/>
  <c r="G213" i="2"/>
  <c r="E212" i="2"/>
  <c r="L211" i="2"/>
  <c r="I211" i="2"/>
  <c r="K211" i="2"/>
  <c r="G211" i="2"/>
  <c r="M209" i="2"/>
  <c r="J209" i="2"/>
  <c r="G209" i="2"/>
  <c r="L208" i="2"/>
  <c r="K208" i="2"/>
  <c r="I208" i="2"/>
  <c r="J208" i="2" s="1"/>
  <c r="H208" i="2"/>
  <c r="H207" i="2" s="1"/>
  <c r="K207" i="2" s="1"/>
  <c r="M207" i="2" s="1"/>
  <c r="G208" i="2"/>
  <c r="L207" i="2"/>
  <c r="I207" i="2"/>
  <c r="G207" i="2"/>
  <c r="G205" i="2"/>
  <c r="L204" i="2"/>
  <c r="I204" i="2"/>
  <c r="J204" i="2" s="1"/>
  <c r="H204" i="2"/>
  <c r="K204" i="2" s="1"/>
  <c r="G204" i="2"/>
  <c r="G203" i="2"/>
  <c r="L202" i="2"/>
  <c r="I202" i="2"/>
  <c r="H202" i="2"/>
  <c r="K202" i="2" s="1"/>
  <c r="M202" i="2" s="1"/>
  <c r="G202" i="2"/>
  <c r="J200" i="2"/>
  <c r="J199" i="2"/>
  <c r="L198" i="2"/>
  <c r="I198" i="2"/>
  <c r="J198" i="2" s="1"/>
  <c r="H198" i="2"/>
  <c r="K198" i="2" s="1"/>
  <c r="G198" i="2"/>
  <c r="L190" i="2"/>
  <c r="I190" i="2"/>
  <c r="G190" i="2"/>
  <c r="G189" i="2"/>
  <c r="E189" i="2"/>
  <c r="L188" i="2"/>
  <c r="I188" i="2"/>
  <c r="G188" i="2"/>
  <c r="M186" i="2"/>
  <c r="J186" i="2"/>
  <c r="G186" i="2"/>
  <c r="L185" i="2"/>
  <c r="I185" i="2"/>
  <c r="H185" i="2"/>
  <c r="H184" i="2" s="1"/>
  <c r="G185" i="2"/>
  <c r="L184" i="2"/>
  <c r="I184" i="2"/>
  <c r="G184" i="2"/>
  <c r="G182" i="2"/>
  <c r="L181" i="2"/>
  <c r="J181" i="2"/>
  <c r="I181" i="2"/>
  <c r="H181" i="2"/>
  <c r="H180" i="2" s="1"/>
  <c r="K180" i="2" s="1"/>
  <c r="G181" i="2"/>
  <c r="L180" i="2"/>
  <c r="I180" i="2"/>
  <c r="G180" i="2"/>
  <c r="J178" i="2"/>
  <c r="J177" i="2"/>
  <c r="L176" i="2"/>
  <c r="I176" i="2"/>
  <c r="J176" i="2" s="1"/>
  <c r="H176" i="2"/>
  <c r="K176" i="2" s="1"/>
  <c r="G176" i="2"/>
  <c r="L168" i="2"/>
  <c r="I168" i="2"/>
  <c r="G168" i="2"/>
  <c r="G167" i="2"/>
  <c r="E167" i="2"/>
  <c r="L166" i="2"/>
  <c r="I166" i="2"/>
  <c r="G166" i="2"/>
  <c r="M164" i="2"/>
  <c r="J164" i="2"/>
  <c r="G164" i="2"/>
  <c r="L163" i="2"/>
  <c r="I163" i="2"/>
  <c r="J163" i="2" s="1"/>
  <c r="H163" i="2"/>
  <c r="H162" i="2" s="1"/>
  <c r="G163" i="2"/>
  <c r="L162" i="2"/>
  <c r="I162" i="2"/>
  <c r="G162" i="2"/>
  <c r="G160" i="2"/>
  <c r="L159" i="2"/>
  <c r="I159" i="2"/>
  <c r="G159" i="2"/>
  <c r="G158" i="2"/>
  <c r="E158" i="2"/>
  <c r="E160" i="2" s="1"/>
  <c r="H159" i="2" s="1"/>
  <c r="K159" i="2" s="1"/>
  <c r="L157" i="2"/>
  <c r="I157" i="2"/>
  <c r="G157" i="2"/>
  <c r="J155" i="2"/>
  <c r="J154" i="2"/>
  <c r="L153" i="2"/>
  <c r="I153" i="2"/>
  <c r="H153" i="2"/>
  <c r="K153" i="2" s="1"/>
  <c r="M153" i="2" s="1"/>
  <c r="G153" i="2"/>
  <c r="L145" i="2"/>
  <c r="I145" i="2"/>
  <c r="G145" i="2"/>
  <c r="G144" i="2"/>
  <c r="E144" i="2"/>
  <c r="L143" i="2"/>
  <c r="I143" i="2"/>
  <c r="G143" i="2"/>
  <c r="M141" i="2"/>
  <c r="J141" i="2"/>
  <c r="G141" i="2"/>
  <c r="L140" i="2"/>
  <c r="I140" i="2"/>
  <c r="H140" i="2"/>
  <c r="H139" i="2" s="1"/>
  <c r="G140" i="2"/>
  <c r="L139" i="2"/>
  <c r="I139" i="2"/>
  <c r="G139" i="2"/>
  <c r="G137" i="2"/>
  <c r="L136" i="2"/>
  <c r="I136" i="2"/>
  <c r="J136" i="2" s="1"/>
  <c r="H136" i="2"/>
  <c r="K136" i="2" s="1"/>
  <c r="G136" i="2"/>
  <c r="G135" i="2"/>
  <c r="L134" i="2"/>
  <c r="I134" i="2"/>
  <c r="H134" i="2"/>
  <c r="K134" i="2" s="1"/>
  <c r="G134" i="2"/>
  <c r="J132" i="2"/>
  <c r="J131" i="2"/>
  <c r="L130" i="2"/>
  <c r="I130" i="2"/>
  <c r="H130" i="2"/>
  <c r="K130" i="2" s="1"/>
  <c r="G130" i="2"/>
  <c r="L122" i="2"/>
  <c r="I122" i="2"/>
  <c r="G122" i="2"/>
  <c r="G121" i="2"/>
  <c r="E121" i="2"/>
  <c r="L120" i="2"/>
  <c r="I120" i="2"/>
  <c r="G120" i="2"/>
  <c r="M118" i="2"/>
  <c r="L117" i="2"/>
  <c r="I117" i="2"/>
  <c r="H117" i="2"/>
  <c r="H116" i="2" s="1"/>
  <c r="K116" i="2" s="1"/>
  <c r="G117" i="2"/>
  <c r="L116" i="2"/>
  <c r="I116" i="2"/>
  <c r="G116" i="2"/>
  <c r="G114" i="2"/>
  <c r="L113" i="2"/>
  <c r="I113" i="2"/>
  <c r="J113" i="2" s="1"/>
  <c r="H113" i="2"/>
  <c r="K113" i="2" s="1"/>
  <c r="G113" i="2"/>
  <c r="G112" i="2"/>
  <c r="L111" i="2"/>
  <c r="I111" i="2"/>
  <c r="H111" i="2"/>
  <c r="K111" i="2" s="1"/>
  <c r="G111" i="2"/>
  <c r="J109" i="2"/>
  <c r="J108" i="2"/>
  <c r="L107" i="2"/>
  <c r="I107" i="2"/>
  <c r="H107" i="2"/>
  <c r="K107" i="2" s="1"/>
  <c r="G107" i="2"/>
  <c r="L99" i="2"/>
  <c r="I99" i="2"/>
  <c r="G99" i="2"/>
  <c r="G98" i="2"/>
  <c r="E98" i="2"/>
  <c r="L97" i="2"/>
  <c r="I97" i="2"/>
  <c r="J97" i="2" s="1"/>
  <c r="G97" i="2"/>
  <c r="L94" i="2"/>
  <c r="I94" i="2"/>
  <c r="H94" i="2"/>
  <c r="K94" i="2" s="1"/>
  <c r="G94" i="2"/>
  <c r="L93" i="2"/>
  <c r="K93" i="2"/>
  <c r="I93" i="2"/>
  <c r="J93" i="2" s="1"/>
  <c r="G93" i="2"/>
  <c r="G91" i="2"/>
  <c r="E91" i="2"/>
  <c r="H90" i="2" s="1"/>
  <c r="K90" i="2" s="1"/>
  <c r="L90" i="2"/>
  <c r="I90" i="2"/>
  <c r="G90" i="2"/>
  <c r="G89" i="2"/>
  <c r="L88" i="2"/>
  <c r="I88" i="2"/>
  <c r="H88" i="2"/>
  <c r="J88" i="2" s="1"/>
  <c r="G88" i="2"/>
  <c r="J86" i="2"/>
  <c r="J85" i="2"/>
  <c r="L84" i="2"/>
  <c r="I84" i="2"/>
  <c r="H84" i="2"/>
  <c r="K84" i="2" s="1"/>
  <c r="G84" i="2"/>
  <c r="L76" i="2"/>
  <c r="I76" i="2"/>
  <c r="G76" i="2"/>
  <c r="G75" i="2"/>
  <c r="E75" i="2"/>
  <c r="L74" i="2"/>
  <c r="I74" i="2"/>
  <c r="G74" i="2"/>
  <c r="L71" i="2"/>
  <c r="I71" i="2"/>
  <c r="H71" i="2"/>
  <c r="K71" i="2" s="1"/>
  <c r="G71" i="2"/>
  <c r="L70" i="2"/>
  <c r="I70" i="2"/>
  <c r="G70" i="2"/>
  <c r="G68" i="2"/>
  <c r="L67" i="2"/>
  <c r="K67" i="2"/>
  <c r="I67" i="2"/>
  <c r="J67" i="2" s="1"/>
  <c r="H67" i="2"/>
  <c r="G67" i="2"/>
  <c r="G66" i="2"/>
  <c r="L65" i="2"/>
  <c r="I65" i="2"/>
  <c r="H65" i="2"/>
  <c r="K65" i="2" s="1"/>
  <c r="G65" i="2"/>
  <c r="L61" i="2"/>
  <c r="M61" i="2" s="1"/>
  <c r="I61" i="2"/>
  <c r="J61" i="2" s="1"/>
  <c r="H61" i="2"/>
  <c r="K61" i="2" s="1"/>
  <c r="G61" i="2"/>
  <c r="G53" i="2"/>
  <c r="E53" i="2"/>
  <c r="L52" i="2"/>
  <c r="I52" i="2"/>
  <c r="G52" i="2"/>
  <c r="L51" i="2"/>
  <c r="I51" i="2"/>
  <c r="G51" i="2"/>
  <c r="L48" i="2"/>
  <c r="I48" i="2"/>
  <c r="H48" i="2"/>
  <c r="K48" i="2" s="1"/>
  <c r="M48" i="2" s="1"/>
  <c r="G48" i="2"/>
  <c r="L47" i="2"/>
  <c r="I47" i="2"/>
  <c r="G47" i="2"/>
  <c r="G45" i="2"/>
  <c r="E45" i="2"/>
  <c r="H44" i="2" s="1"/>
  <c r="K44" i="2" s="1"/>
  <c r="M44" i="2" s="1"/>
  <c r="L44" i="2"/>
  <c r="I44" i="2"/>
  <c r="J44" i="2" s="1"/>
  <c r="G44" i="2"/>
  <c r="G43" i="2"/>
  <c r="E43" i="2"/>
  <c r="H42" i="2" s="1"/>
  <c r="L42" i="2"/>
  <c r="I42" i="2"/>
  <c r="G42" i="2"/>
  <c r="L38" i="2"/>
  <c r="I38" i="2"/>
  <c r="J38" i="2" s="1"/>
  <c r="H38" i="2"/>
  <c r="K38" i="2" s="1"/>
  <c r="G38" i="2"/>
  <c r="G30" i="2"/>
  <c r="E30" i="2"/>
  <c r="K28" i="2" s="1"/>
  <c r="L29" i="2"/>
  <c r="I29" i="2"/>
  <c r="G29" i="2"/>
  <c r="L28" i="2"/>
  <c r="I28" i="2"/>
  <c r="G28" i="2"/>
  <c r="L25" i="2"/>
  <c r="I25" i="2"/>
  <c r="H25" i="2"/>
  <c r="K25" i="2" s="1"/>
  <c r="M25" i="2" s="1"/>
  <c r="G25" i="2"/>
  <c r="G24" i="2"/>
  <c r="L23" i="2"/>
  <c r="I23" i="2"/>
  <c r="H23" i="2"/>
  <c r="K23" i="2" s="1"/>
  <c r="G23" i="2"/>
  <c r="G21" i="2"/>
  <c r="L20" i="2"/>
  <c r="I20" i="2"/>
  <c r="K20" i="2"/>
  <c r="G20" i="2"/>
  <c r="G19" i="2"/>
  <c r="L18" i="2"/>
  <c r="I18" i="2"/>
  <c r="H18" i="2"/>
  <c r="K18" i="2" s="1"/>
  <c r="G18" i="2"/>
  <c r="J16" i="2"/>
  <c r="G16" i="2"/>
  <c r="L14" i="2"/>
  <c r="I14" i="2"/>
  <c r="H14" i="2"/>
  <c r="K14" i="2" s="1"/>
  <c r="G14" i="2"/>
  <c r="M211" i="2" l="1"/>
  <c r="J320" i="2"/>
  <c r="M20" i="2"/>
  <c r="J48" i="2"/>
  <c r="M65" i="2"/>
  <c r="M67" i="2"/>
  <c r="M90" i="2"/>
  <c r="M204" i="2"/>
  <c r="M225" i="2"/>
  <c r="J250" i="2"/>
  <c r="J270" i="2"/>
  <c r="J289" i="2"/>
  <c r="J299" i="2"/>
  <c r="G101" i="2"/>
  <c r="J317" i="2"/>
  <c r="J111" i="2"/>
  <c r="M289" i="2"/>
  <c r="M299" i="2"/>
  <c r="K312" i="2"/>
  <c r="M312" i="2" s="1"/>
  <c r="M320" i="2" s="1"/>
  <c r="J84" i="2"/>
  <c r="J134" i="2"/>
  <c r="M221" i="2"/>
  <c r="G260" i="2"/>
  <c r="M113" i="2"/>
  <c r="J18" i="2"/>
  <c r="M136" i="2"/>
  <c r="J231" i="2"/>
  <c r="J244" i="2"/>
  <c r="M253" i="2"/>
  <c r="J315" i="2"/>
  <c r="M14" i="2"/>
  <c r="M23" i="2"/>
  <c r="K163" i="2"/>
  <c r="M163" i="2" s="1"/>
  <c r="K231" i="2"/>
  <c r="M231" i="2" s="1"/>
  <c r="M272" i="2"/>
  <c r="K299" i="2"/>
  <c r="M244" i="2"/>
  <c r="G306" i="2"/>
  <c r="G322" i="2" s="1"/>
  <c r="M315" i="2"/>
  <c r="M318" i="2"/>
  <c r="J298" i="2"/>
  <c r="K298" i="2"/>
  <c r="M298" i="2" s="1"/>
  <c r="J302" i="2"/>
  <c r="H304" i="2"/>
  <c r="K304" i="2" s="1"/>
  <c r="M304" i="2" s="1"/>
  <c r="K302" i="2"/>
  <c r="M302" i="2" s="1"/>
  <c r="K74" i="2"/>
  <c r="M74" i="2" s="1"/>
  <c r="K76" i="2"/>
  <c r="K99" i="2"/>
  <c r="K97" i="2"/>
  <c r="M97" i="2" s="1"/>
  <c r="H122" i="2"/>
  <c r="K122" i="2" s="1"/>
  <c r="M122" i="2" s="1"/>
  <c r="J120" i="2"/>
  <c r="K279" i="2"/>
  <c r="M279" i="2" s="1"/>
  <c r="H281" i="2"/>
  <c r="K281" i="2" s="1"/>
  <c r="M281" i="2" s="1"/>
  <c r="J117" i="2"/>
  <c r="K140" i="2"/>
  <c r="J153" i="2"/>
  <c r="M180" i="2"/>
  <c r="J259" i="2"/>
  <c r="J279" i="2"/>
  <c r="M18" i="2"/>
  <c r="J25" i="2"/>
  <c r="J94" i="2"/>
  <c r="M130" i="2"/>
  <c r="M134" i="2"/>
  <c r="M140" i="2"/>
  <c r="M176" i="2"/>
  <c r="G215" i="2"/>
  <c r="J211" i="2"/>
  <c r="M250" i="2"/>
  <c r="M259" i="2"/>
  <c r="H275" i="2"/>
  <c r="K275" i="2" s="1"/>
  <c r="M275" i="2" s="1"/>
  <c r="J107" i="2"/>
  <c r="G32" i="2"/>
  <c r="H47" i="2"/>
  <c r="K47" i="2" s="1"/>
  <c r="M47" i="2" s="1"/>
  <c r="J65" i="2"/>
  <c r="K181" i="2"/>
  <c r="J185" i="2"/>
  <c r="J202" i="2"/>
  <c r="M208" i="2"/>
  <c r="J254" i="2"/>
  <c r="J257" i="2"/>
  <c r="J14" i="2"/>
  <c r="J23" i="2"/>
  <c r="G55" i="2"/>
  <c r="G78" i="2"/>
  <c r="J71" i="2"/>
  <c r="M84" i="2"/>
  <c r="J159" i="2"/>
  <c r="G192" i="2"/>
  <c r="M181" i="2"/>
  <c r="K185" i="2"/>
  <c r="M185" i="2" s="1"/>
  <c r="M248" i="2"/>
  <c r="J29" i="2"/>
  <c r="K52" i="2"/>
  <c r="M52" i="2" s="1"/>
  <c r="J74" i="2"/>
  <c r="M111" i="2"/>
  <c r="M276" i="2"/>
  <c r="M94" i="2"/>
  <c r="J28" i="2"/>
  <c r="M38" i="2"/>
  <c r="M93" i="2"/>
  <c r="G147" i="2"/>
  <c r="G170" i="2"/>
  <c r="H157" i="2"/>
  <c r="K157" i="2" s="1"/>
  <c r="M157" i="2" s="1"/>
  <c r="J166" i="2"/>
  <c r="J248" i="2"/>
  <c r="M254" i="2"/>
  <c r="J266" i="2"/>
  <c r="J76" i="2"/>
  <c r="M159" i="2"/>
  <c r="M198" i="2"/>
  <c r="J20" i="2"/>
  <c r="J52" i="2"/>
  <c r="M76" i="2"/>
  <c r="G124" i="2"/>
  <c r="J130" i="2"/>
  <c r="J140" i="2"/>
  <c r="G238" i="2"/>
  <c r="J253" i="2"/>
  <c r="M266" i="2"/>
  <c r="K257" i="2"/>
  <c r="M257" i="2" s="1"/>
  <c r="K230" i="2"/>
  <c r="M230" i="2" s="1"/>
  <c r="J230" i="2"/>
  <c r="J234" i="2"/>
  <c r="K234" i="2"/>
  <c r="M234" i="2" s="1"/>
  <c r="H236" i="2"/>
  <c r="K236" i="2" s="1"/>
  <c r="M236" i="2" s="1"/>
  <c r="J225" i="2"/>
  <c r="E228" i="2"/>
  <c r="H227" i="2" s="1"/>
  <c r="K227" i="2" s="1"/>
  <c r="M227" i="2" s="1"/>
  <c r="J207" i="2"/>
  <c r="H213" i="2"/>
  <c r="K213" i="2" s="1"/>
  <c r="M213" i="2" s="1"/>
  <c r="K184" i="2"/>
  <c r="M184" i="2" s="1"/>
  <c r="J184" i="2"/>
  <c r="J188" i="2"/>
  <c r="J180" i="2"/>
  <c r="H190" i="2"/>
  <c r="K190" i="2" s="1"/>
  <c r="M190" i="2" s="1"/>
  <c r="K188" i="2"/>
  <c r="M188" i="2" s="1"/>
  <c r="K162" i="2"/>
  <c r="M162" i="2" s="1"/>
  <c r="J162" i="2"/>
  <c r="K168" i="2"/>
  <c r="M168" i="2" s="1"/>
  <c r="K166" i="2"/>
  <c r="M166" i="2" s="1"/>
  <c r="J139" i="2"/>
  <c r="K139" i="2"/>
  <c r="M139" i="2" s="1"/>
  <c r="J143" i="2"/>
  <c r="K143" i="2"/>
  <c r="M143" i="2" s="1"/>
  <c r="K145" i="2"/>
  <c r="M145" i="2" s="1"/>
  <c r="M107" i="2"/>
  <c r="J116" i="2"/>
  <c r="M116" i="2"/>
  <c r="K117" i="2"/>
  <c r="M117" i="2" s="1"/>
  <c r="K120" i="2"/>
  <c r="M120" i="2" s="1"/>
  <c r="M99" i="2"/>
  <c r="J99" i="2"/>
  <c r="J90" i="2"/>
  <c r="K88" i="2"/>
  <c r="M88" i="2" s="1"/>
  <c r="M71" i="2"/>
  <c r="H70" i="2"/>
  <c r="K70" i="2" s="1"/>
  <c r="M70" i="2" s="1"/>
  <c r="K42" i="2"/>
  <c r="M42" i="2" s="1"/>
  <c r="J42" i="2"/>
  <c r="K51" i="2"/>
  <c r="M51" i="2" s="1"/>
  <c r="J51" i="2"/>
  <c r="M28" i="2"/>
  <c r="K29" i="2"/>
  <c r="M29" i="2" s="1"/>
  <c r="J236" i="2" l="1"/>
  <c r="M101" i="2"/>
  <c r="M306" i="2"/>
  <c r="M283" i="2"/>
  <c r="J260" i="2"/>
  <c r="J281" i="2"/>
  <c r="M260" i="2"/>
  <c r="M215" i="2"/>
  <c r="J304" i="2"/>
  <c r="J306" i="2" s="1"/>
  <c r="M238" i="2"/>
  <c r="J283" i="2"/>
  <c r="J275" i="2"/>
  <c r="M78" i="2"/>
  <c r="M192" i="2"/>
  <c r="J157" i="2"/>
  <c r="M55" i="2"/>
  <c r="M32" i="2"/>
  <c r="M322" i="2" s="1"/>
  <c r="M147" i="2"/>
  <c r="J55" i="2"/>
  <c r="J168" i="2"/>
  <c r="J213" i="2"/>
  <c r="J215" i="2" s="1"/>
  <c r="J47" i="2"/>
  <c r="J101" i="2"/>
  <c r="M170" i="2"/>
  <c r="J32" i="2"/>
  <c r="J122" i="2"/>
  <c r="J124" i="2" s="1"/>
  <c r="J227" i="2"/>
  <c r="J238" i="2" s="1"/>
  <c r="J190" i="2"/>
  <c r="J192" i="2" s="1"/>
  <c r="J145" i="2"/>
  <c r="J147" i="2" s="1"/>
  <c r="M124" i="2"/>
  <c r="J70" i="2"/>
  <c r="J78" i="2" s="1"/>
  <c r="J322" i="2" l="1"/>
  <c r="D14" i="1" s="1"/>
  <c r="D25" i="1" s="1"/>
  <c r="J170" i="2"/>
  <c r="C25" i="1" l="1"/>
  <c r="E25" i="1"/>
</calcChain>
</file>

<file path=xl/sharedStrings.xml><?xml version="1.0" encoding="utf-8"?>
<sst xmlns="http://schemas.openxmlformats.org/spreadsheetml/2006/main" count="2484" uniqueCount="525">
  <si>
    <t>NÁZEV AKCE :</t>
  </si>
  <si>
    <t xml:space="preserve">UCELENÁ ČÁST STAVBY : </t>
  </si>
  <si>
    <t>ČÍSLO SMLOUVY OBJEDNATELE :</t>
  </si>
  <si>
    <t>ČÍSLO SMLOUVY ZHOTOVITELE :</t>
  </si>
  <si>
    <t>OBJEDNATEL :</t>
  </si>
  <si>
    <t>Vodovody a kanalizace Mladá Boleslav a.s.</t>
  </si>
  <si>
    <t>ZHOTOVITEL :</t>
  </si>
  <si>
    <t>VCES a.s.</t>
  </si>
  <si>
    <t>číslo ZL</t>
  </si>
  <si>
    <t>popis</t>
  </si>
  <si>
    <t>cenový dopad (Kč bez DPH)</t>
  </si>
  <si>
    <t>cena dle SoD</t>
  </si>
  <si>
    <t>Vícepráce - Méněpráce</t>
  </si>
  <si>
    <t>Nová cena celkem</t>
  </si>
  <si>
    <t>Celkem:</t>
  </si>
  <si>
    <t>Zhotovitel:</t>
  </si>
  <si>
    <t>Dne:</t>
  </si>
  <si>
    <t>Autorský dozor:</t>
  </si>
  <si>
    <t>Správce stavby:</t>
  </si>
  <si>
    <t>Objednatel:</t>
  </si>
  <si>
    <t>Odkanalizování povodí Jizery - část B</t>
  </si>
  <si>
    <t>Úherce, výstavba kanalizace</t>
  </si>
  <si>
    <t>VCES-6003</t>
  </si>
  <si>
    <t xml:space="preserve">VRI/SOD/2020/12/Ži </t>
  </si>
  <si>
    <t>002-01</t>
  </si>
  <si>
    <t>Odpočet nerealizovaných živ.komunikací KSÚS</t>
  </si>
  <si>
    <t>002-02</t>
  </si>
  <si>
    <t>Změna oprav komunikací ÚHERCE - POWERCEM</t>
  </si>
  <si>
    <t>002-03</t>
  </si>
  <si>
    <t xml:space="preserve">Změna technologie výtlak V3 </t>
  </si>
  <si>
    <t>002-04</t>
  </si>
  <si>
    <t>Kanalizační přípojky - povrchy</t>
  </si>
  <si>
    <t>002-05</t>
  </si>
  <si>
    <t>100% výměna v KSÚS + ostatní VCP</t>
  </si>
  <si>
    <t>002-06</t>
  </si>
  <si>
    <t>Doměrkové listy - uznatelné (celkem + 5,45 m )</t>
  </si>
  <si>
    <t>002-07</t>
  </si>
  <si>
    <t>Doměrkové listy - neuznatelné (Přípojky  - 227,2 m)</t>
  </si>
  <si>
    <t>03 - SO 01.C - Stoka A</t>
  </si>
  <si>
    <t>1.1</t>
  </si>
  <si>
    <t>KSUS Úherce</t>
  </si>
  <si>
    <t>Cena dle SOD</t>
  </si>
  <si>
    <t>Vícepráce - méněpráce</t>
  </si>
  <si>
    <t>Číslo pozice</t>
  </si>
  <si>
    <t>Popis</t>
  </si>
  <si>
    <t>MJ</t>
  </si>
  <si>
    <t>Množství</t>
  </si>
  <si>
    <t>J.C .</t>
  </si>
  <si>
    <t>Cena
celkem</t>
  </si>
  <si>
    <t xml:space="preserve">J.C. </t>
  </si>
  <si>
    <t>Cena 
celkem</t>
  </si>
  <si>
    <t>1</t>
  </si>
  <si>
    <t>Zemní práce</t>
  </si>
  <si>
    <t>7</t>
  </si>
  <si>
    <t>113154333</t>
  </si>
  <si>
    <t>Frézování živičného podkladu nebo krytu s naložením na dopravní prostředek plochy přes 1 000 do 10 000 m2 bez překážek v trase pruhu šířky přes 1 m do 2 m, tloušťky vrstvy 50 mm</t>
  </si>
  <si>
    <t>m2</t>
  </si>
  <si>
    <t>Poznámka k položce: hmotnost sutě 0,128 t/m2</t>
  </si>
  <si>
    <t>(2,85)*kk "krajská komunikace - uznatelná část plochy - stoka v souběhu"</t>
  </si>
  <si>
    <t>5</t>
  </si>
  <si>
    <t>Komunikace</t>
  </si>
  <si>
    <t>45</t>
  </si>
  <si>
    <t>573111111</t>
  </si>
  <si>
    <t>Postřik infiltrační PI z asfaltu silničního s posypem kamenivem, v množství 0,60 kg/m2</t>
  </si>
  <si>
    <t>2,85*kk "krajská komunikace - uznatelná část plochy - stoka v souběhu</t>
  </si>
  <si>
    <t>47</t>
  </si>
  <si>
    <t>577144221</t>
  </si>
  <si>
    <t>Asfaltový beton vrstva obrusná ACO 11 (ABS) s rozprostřením a se zhutněním z nemodifikovaného asfaltu v pruhu šířky přes 3 m tř. II, po zhutnění tl. 50 mm</t>
  </si>
  <si>
    <t>9</t>
  </si>
  <si>
    <t>Ostatní konstrukce a práce, bourání</t>
  </si>
  <si>
    <t>84</t>
  </si>
  <si>
    <t>919735111.1</t>
  </si>
  <si>
    <t>Řezání stávajícího živičného krytu nebo podkladu hloubky do 50 mm</t>
  </si>
  <si>
    <t>m</t>
  </si>
  <si>
    <t>5,5*2  "příčný řez krajské komunikace</t>
  </si>
  <si>
    <t>81</t>
  </si>
  <si>
    <t>919122122</t>
  </si>
  <si>
    <t>Utěsnění dilatačních spár zálivkou za tepla v cementobetonovém nebo živičném krytu včetně adhezního nátěru s těsnicím profilem pod zálivkou, pro komůrky šířky 15 mm, hloubky 30 mm</t>
  </si>
  <si>
    <t>997</t>
  </si>
  <si>
    <t>Přesun sutě</t>
  </si>
  <si>
    <t>87</t>
  </si>
  <si>
    <t>997221551R</t>
  </si>
  <si>
    <t>Vodorovná doprava suti bez naložení, ale se složením a s hrubým urovnáním ze sypkých materiálů</t>
  </si>
  <si>
    <t>t</t>
  </si>
  <si>
    <t>88</t>
  </si>
  <si>
    <t>997221845</t>
  </si>
  <si>
    <t>Poplatek za uložení stavebního odpadu na skládce (skládkovné) asfaltového bez obsahu dehtu zatříděného do Katalogu odpadů pod kódem 170 302</t>
  </si>
  <si>
    <t>"907,184*0,128 "dle položky frézování živičného krytu tl. 50 mm</t>
  </si>
  <si>
    <t>04 - SO 01.D - Stoka A.1</t>
  </si>
  <si>
    <t>(1,1+2*0,5)*kk "krajská komunikace - uznatelná část plochy"</t>
  </si>
  <si>
    <t>38</t>
  </si>
  <si>
    <t>(1,1+2*0,5)*kk "krajská komunikace v šíři výkopu"</t>
  </si>
  <si>
    <t>40</t>
  </si>
  <si>
    <t>(1,1+2*0,5)*kk"krajská komunikace"</t>
  </si>
  <si>
    <t>64</t>
  </si>
  <si>
    <t>62</t>
  </si>
  <si>
    <t>68</t>
  </si>
  <si>
    <t>71</t>
  </si>
  <si>
    <t>938,616*0,128 "dle položky frézování živičného krytu tl. 50 mm</t>
  </si>
  <si>
    <t>05 - SO 01.E - Stoka A.1.1</t>
  </si>
  <si>
    <t>34</t>
  </si>
  <si>
    <t>36</t>
  </si>
  <si>
    <t>59</t>
  </si>
  <si>
    <t>56</t>
  </si>
  <si>
    <t/>
  </si>
  <si>
    <t>*0,128 "dle položky frézování živičného krytu tl. 50 mm</t>
  </si>
  <si>
    <t>63</t>
  </si>
  <si>
    <t>06 - SO 01.F - Stoka A.1.2</t>
  </si>
  <si>
    <t>6</t>
  </si>
  <si>
    <t>31</t>
  </si>
  <si>
    <t>33</t>
  </si>
  <si>
    <t>55</t>
  </si>
  <si>
    <t>52</t>
  </si>
  <si>
    <t>58</t>
  </si>
  <si>
    <t>6,930*0,128 "dle položky frézování živičného krytu tl. 50 mm</t>
  </si>
  <si>
    <t>07 - SO 01.G - Stoka A.2</t>
  </si>
  <si>
    <t>37</t>
  </si>
  <si>
    <t>39</t>
  </si>
  <si>
    <t>60</t>
  </si>
  <si>
    <t>66</t>
  </si>
  <si>
    <t>*16,5690,128 "dle položky frézování živičného krytu tl. 50 mm</t>
  </si>
  <si>
    <t>67</t>
  </si>
  <si>
    <t>09 - SO 01.I - Stoka A.3</t>
  </si>
  <si>
    <t>35</t>
  </si>
  <si>
    <t>61</t>
  </si>
  <si>
    <t>11,55*0,128 "dle položky frézování živičného krytu tl. 50 mm</t>
  </si>
  <si>
    <t>65</t>
  </si>
  <si>
    <t>10 - SO 01.J - Stoka A.4</t>
  </si>
  <si>
    <t>4</t>
  </si>
  <si>
    <t>28</t>
  </si>
  <si>
    <t>29</t>
  </si>
  <si>
    <t>50</t>
  </si>
  <si>
    <t>53</t>
  </si>
  <si>
    <t>*269,12*,128 "dle položky frézování živičného krytu tl. 50 mm</t>
  </si>
  <si>
    <t>54</t>
  </si>
  <si>
    <t>11 - SO 01.J - Stoka A.4.1</t>
  </si>
  <si>
    <t>Poznámka k položce:_x000D_
hmotnost sutě 0,128 t/m2</t>
  </si>
  <si>
    <t>577144111</t>
  </si>
  <si>
    <t>Asfaltový beton vrstva obrusná ACO 11 (ABS) s rozprostřením a se zhutněním z nemodifikovaného asfaltu v pruhu šířky do 3 m tř. I, po zhutnění tl. 50 mm</t>
  </si>
  <si>
    <t>20,286*0,128 "dle položky frézování živičného krytu tl. 50 mm</t>
  </si>
  <si>
    <t>13 - SO 01.L - Stoka B</t>
  </si>
  <si>
    <t>43</t>
  </si>
  <si>
    <t>82</t>
  </si>
  <si>
    <t>79</t>
  </si>
  <si>
    <t>85</t>
  </si>
  <si>
    <t>22,03*0,128 "dle položky frézování živičného krytu tl. 50 mm</t>
  </si>
  <si>
    <t>86</t>
  </si>
  <si>
    <t>15 - SO 01.N - Stoka B.2</t>
  </si>
  <si>
    <t>3*2  "příčný řez 1/2 krajské komunikace</t>
  </si>
  <si>
    <t>340,809*0,128 "dle položky frézování živičného krytu tl. 50 mm</t>
  </si>
  <si>
    <t>72</t>
  </si>
  <si>
    <t>16 - SO 01.O - Stoka B.2.1</t>
  </si>
  <si>
    <t>57</t>
  </si>
  <si>
    <t>5,5  "příčný řez krajské komunikace</t>
  </si>
  <si>
    <t>3,36*0,128 "dle položky frézování živičného krytu tl. 50 mm</t>
  </si>
  <si>
    <t>02 - SO 02.B - Výtlačný řad 1 - d110</t>
  </si>
  <si>
    <t>617,99*0,128 "dle položky frézování živičného krytu tl. 50 mm</t>
  </si>
  <si>
    <t>02 - SO 03.B - Výtlačný řad 2 - d110</t>
  </si>
  <si>
    <t>22,05*0,128 "dle položky frézování živičného krytu tl. 50 mm</t>
  </si>
  <si>
    <t>02 - SO 05 - Opravy vozovky KSÚS po dokončení stavby</t>
  </si>
  <si>
    <t>2</t>
  </si>
  <si>
    <t>KRYCÍ LIST ZMĚNOVÉHO LISTU č.002</t>
  </si>
  <si>
    <t>Změna celkem</t>
  </si>
  <si>
    <t xml:space="preserve">Správce stavby:        </t>
  </si>
  <si>
    <t xml:space="preserve">Dne:        </t>
  </si>
  <si>
    <t>A - POWERCEM Š0-Š7</t>
  </si>
  <si>
    <t>PČ</t>
  </si>
  <si>
    <t>Typ</t>
  </si>
  <si>
    <t>Kód</t>
  </si>
  <si>
    <t>J.cena [CZK]</t>
  </si>
  <si>
    <t>Cena celkem [CZK]</t>
  </si>
  <si>
    <t>Změna</t>
  </si>
  <si>
    <t>Celkem</t>
  </si>
  <si>
    <t>Náklady soupisu celkem</t>
  </si>
  <si>
    <t>a</t>
  </si>
  <si>
    <t>D</t>
  </si>
  <si>
    <t>HSV</t>
  </si>
  <si>
    <t xml:space="preserve"> Práce a dodávky HSV</t>
  </si>
  <si>
    <t>K</t>
  </si>
  <si>
    <t>564681111</t>
  </si>
  <si>
    <t>Podklad z kameniva hrubého drceného vel. 63-125 mm, s rozprostřením a zhutněním, po zhutnění tl. 300 mm</t>
  </si>
  <si>
    <t>42</t>
  </si>
  <si>
    <t>564851111</t>
  </si>
  <si>
    <t>Podklad ze štěrkodrti ŠD s rozprostřením a zhutněním, po zhutnění tl. 150 mm</t>
  </si>
  <si>
    <t>46</t>
  </si>
  <si>
    <t>577144211</t>
  </si>
  <si>
    <t>Asfaltový beton vrstva obrusná ACO 11 (ABS) s rozprostřením a se zhutněním z nemodifikovaného asfaltu v pruhu šířky do 3 m tř. II, po zhutnění tl. 50 mm</t>
  </si>
  <si>
    <t>48</t>
  </si>
  <si>
    <t>577145112</t>
  </si>
  <si>
    <t>Asfaltový beton vrstva ložní ACL 16 (ABH) s rozprostřením a zhutněním z nemodifikovaného asfaltu v pruhu šířky do 3 m, po zhutnění tl. 50 mm</t>
  </si>
  <si>
    <t>Ostatní konstrukce a práce-bourání</t>
  </si>
  <si>
    <t>919731121.1</t>
  </si>
  <si>
    <t>Zarovnání styčné plochy podkladu nebo krytu podél vybourané části komunikace nebo zpevněné plochy živičné tl. do 50 mm</t>
  </si>
  <si>
    <t>Recyklace POWERCEM</t>
  </si>
  <si>
    <t>VCP</t>
  </si>
  <si>
    <t>567532112</t>
  </si>
  <si>
    <t xml:space="preserve">Recyklace podkladu za studena na místě - promísení s pojivem, kamenivem tl 250 mm do 1000 m2   </t>
  </si>
  <si>
    <t>567533111</t>
  </si>
  <si>
    <t xml:space="preserve">Recyklace podkladu za studena na místě-promísení s cementem, zeolitem, minerály tl 250 mm do 1000 m2   </t>
  </si>
  <si>
    <t>567541111</t>
  </si>
  <si>
    <t xml:space="preserve">Recyklace podkladu za studena na místě - rozpojení a reprofilace tl 300 mm plochy do 1000 m2   </t>
  </si>
  <si>
    <t>899331111</t>
  </si>
  <si>
    <t xml:space="preserve">Výšková úprava uličního vstupu nebo vpusti do 200 mm zvýšením poklopu   </t>
  </si>
  <si>
    <t>kus</t>
  </si>
  <si>
    <t>899431111</t>
  </si>
  <si>
    <t xml:space="preserve">Výšková úprava uličního vstupu nebo vpusti do 200 mm zvýšením krycího hrnce, šoupěte nebo hydrantu   </t>
  </si>
  <si>
    <t>938908411</t>
  </si>
  <si>
    <t xml:space="preserve">Čištění vozovek splachováním vodou   </t>
  </si>
  <si>
    <t>938909311</t>
  </si>
  <si>
    <t xml:space="preserve">Čištění vozovek metením strojně podkladu nebo krytu betonového nebo živičného   </t>
  </si>
  <si>
    <t>M</t>
  </si>
  <si>
    <t>24551310</t>
  </si>
  <si>
    <t xml:space="preserve">přísada do betonu na bázi zeolitů a minerálů   </t>
  </si>
  <si>
    <t>kg</t>
  </si>
  <si>
    <t>58522150</t>
  </si>
  <si>
    <t>cement portlandský směsný CEM II 32,5MPa (25 kg/m2)</t>
  </si>
  <si>
    <t>8</t>
  </si>
  <si>
    <t>118</t>
  </si>
  <si>
    <t>99722155R</t>
  </si>
  <si>
    <t>Vodorovná doprava suti bez naložení, ale se složením a s hrubým urovnáním ze sypkých materiálů, na skládku</t>
  </si>
  <si>
    <t>Semčice</t>
  </si>
  <si>
    <t>573231108</t>
  </si>
  <si>
    <t>Postřik spojovací PS bez posypu kamenivem ze silniční emulze, v množství 0,50 kg/m2</t>
  </si>
  <si>
    <t>121</t>
  </si>
  <si>
    <t>Likvidace suti v souladu s platnou legislativou o odpadech</t>
  </si>
  <si>
    <t>B POWERCEM</t>
  </si>
  <si>
    <t>44</t>
  </si>
  <si>
    <t>80</t>
  </si>
  <si>
    <t>14 - SO 01.M - Stoka B.1</t>
  </si>
  <si>
    <t>B.1</t>
  </si>
  <si>
    <t>26</t>
  </si>
  <si>
    <t>27</t>
  </si>
  <si>
    <t>30</t>
  </si>
  <si>
    <t>49</t>
  </si>
  <si>
    <t>51</t>
  </si>
  <si>
    <t>Místní Powercem 6,01-156,59 m</t>
  </si>
  <si>
    <t>41</t>
  </si>
  <si>
    <t>Stavba: Výtlačný řad 3, Úherce - Dobrovice - Změnový rozpočet 16.3.2021</t>
  </si>
  <si>
    <t>č.p.</t>
  </si>
  <si>
    <t>kód položky</t>
  </si>
  <si>
    <t>113107162</t>
  </si>
  <si>
    <t>Odstranění podkladů nebo krytů s přemístěním hmot na skládku na vzdálenost do 20 m nebo s naložením na dopravní prostředek v ploše jednotlivě přes 50 m2 do 200 m2 z kameniva hrubého drceného, o tl. vrstvy přes 100 do 200 mm</t>
  </si>
  <si>
    <t>3</t>
  </si>
  <si>
    <t>113107163</t>
  </si>
  <si>
    <t>Odstranění podkladů nebo krytů s přemístěním hmot na skládku na vzdálenost do 20 m nebo s naložením na dopravní prostředek v ploše jednotlivě přes 50 m2 do 200 m2 z kameniva hrubého drceného, o tl. vrstvy přes 200 do 300 mm</t>
  </si>
  <si>
    <t>113107241</t>
  </si>
  <si>
    <t>Odstranění podkladů nebo krytů s přemístěním hmot na skládku na vzdálenost do 20 m nebo s naložením na dopravní prostředek v ploše jednotlivě přes 200 m2 živičných, o tl. vrstvy do 50 mm</t>
  </si>
  <si>
    <t>119001401</t>
  </si>
  <si>
    <t>Dočasné zajištění potrubí ocelového nebo litinového DN do 200</t>
  </si>
  <si>
    <t>119001421</t>
  </si>
  <si>
    <t>Dočasné zajištění podzemního vedení ve výkopišti ve stavu i poloze, ve kterých byla na začátku zemních prací, podepřením, vzepřením nebo vyvěšením, příp. s ochranným bedněním, se zřízením a odstraněním zajišťovací konstrukce do 3 kabelů</t>
  </si>
  <si>
    <t>121101102</t>
  </si>
  <si>
    <t>Sejmutí ornice s přemístěním na vzdálenost do 100 m</t>
  </si>
  <si>
    <t>m3</t>
  </si>
  <si>
    <t>130001101</t>
  </si>
  <si>
    <t>Příplatek za ztížení vykopávky v blízkosti pozemního vedení</t>
  </si>
  <si>
    <t>10</t>
  </si>
  <si>
    <t>141721116</t>
  </si>
  <si>
    <t>Řízený zemní protlak v hornině tř. 1 až 4, včetně protlačení trub v hloubce do 6 m vnějšího průměru vrtu přes 160 do 225 mm</t>
  </si>
  <si>
    <t>11</t>
  </si>
  <si>
    <t>181301103</t>
  </si>
  <si>
    <t>Rozprostření a urovnání ornice v rovině nebo ve svahu sklonu do 1:5 při souvislé ploše do 500 m2, tl. vrstvy přes 150 do 200 mm</t>
  </si>
  <si>
    <t>12</t>
  </si>
  <si>
    <t>181301111</t>
  </si>
  <si>
    <t>Rozprostření ornice tl vrstvy do 100 mm pl přes 500 m2 v rovině nebo ve svahu do 1:5</t>
  </si>
  <si>
    <t>13</t>
  </si>
  <si>
    <t>183403111</t>
  </si>
  <si>
    <t>Obdělání půdy nakopáním na hloubku do 0,1 m v rovině a svahu do 1:5</t>
  </si>
  <si>
    <t>14</t>
  </si>
  <si>
    <t>183405211</t>
  </si>
  <si>
    <t>Výsev trávníku hydroosevem na ornici</t>
  </si>
  <si>
    <t>15</t>
  </si>
  <si>
    <t>005724700</t>
  </si>
  <si>
    <t>osivo směs travní krajinná - technická</t>
  </si>
  <si>
    <t>16</t>
  </si>
  <si>
    <t>185803111</t>
  </si>
  <si>
    <t>Ošetření trávníku shrabáním v rovině a svahu do 1:5</t>
  </si>
  <si>
    <t>17</t>
  </si>
  <si>
    <t>132101204</t>
  </si>
  <si>
    <t>Hloubení zapažených i nezapažených rýh šířky přes 600 do 2 000 mm s urovnáním dna do předepsaného profilu a spádu v horninách tř. 1 a 2 přes 5 000 m3</t>
  </si>
  <si>
    <t>18</t>
  </si>
  <si>
    <t>132201204</t>
  </si>
  <si>
    <t>Hloubení zapažených i nezapažených rýh šířky přes 600 do 2 000 mm s urovnáním dna do předepsaného profilu a spádu v hornině tř. 3 přes 5 000 m3</t>
  </si>
  <si>
    <t>19</t>
  </si>
  <si>
    <t>132301204</t>
  </si>
  <si>
    <t>Hloubení zapažených i nezapažených rýh šířky přes 600 do 2 000 mm s urovnáním dna do předepsaného profilu a spádu v hornině tř. 4 přes 5 000 m3</t>
  </si>
  <si>
    <t>20</t>
  </si>
  <si>
    <t>151101102</t>
  </si>
  <si>
    <t>Zřízení příložného pažení a rozepření stěn rýh hl do 4 m</t>
  </si>
  <si>
    <t>21</t>
  </si>
  <si>
    <t>151101112</t>
  </si>
  <si>
    <t>Odstranění příložného pažení a rozepření stěn rýh hl do 4 m</t>
  </si>
  <si>
    <t>22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</si>
  <si>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</si>
  <si>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</si>
  <si>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23</t>
  </si>
  <si>
    <t>162701105R</t>
  </si>
  <si>
    <t>Vodorovné přemístění výkopku nebo sypaniny po suchu na obvyklém dopravním prostředku, bez naložení výkopku, avšak se složením bez rozhrnutí z horniny tř. 1 až 4 na mezideponii</t>
  </si>
  <si>
    <t>24</t>
  </si>
  <si>
    <t>167101102</t>
  </si>
  <si>
    <t>Nakládání, skládání a překládání neulehlého výkopku nebo sypaniny nakládání, množství přes 100 m3, z hornin tř. 1 až 4</t>
  </si>
  <si>
    <t>25</t>
  </si>
  <si>
    <t>162601102R</t>
  </si>
  <si>
    <t>Vodorovné přemístění výkopku nebo sypaniny po suchu na obvyklém dopravním prostředku, bez naložení výkopku, avšak se složením bez rozhrnutí z horniny tř. 1 až 4 z mezideponie na skládku</t>
  </si>
  <si>
    <t>171201201</t>
  </si>
  <si>
    <t>Uložení sypaniny na skládky</t>
  </si>
  <si>
    <t>171201211</t>
  </si>
  <si>
    <t>Poplatek za uložení odpadu ze sypaniny na skládce (skládkovné)</t>
  </si>
  <si>
    <t>174101101</t>
  </si>
  <si>
    <t>Zásyp jam, šachet rýh nebo kolem objektů sypaninou se zhutněním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</si>
  <si>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</si>
  <si>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</si>
  <si>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583373020</t>
  </si>
  <si>
    <t>štěrkopísek frakce 0-16</t>
  </si>
  <si>
    <t>Svislé a kompletní konstrukce</t>
  </si>
  <si>
    <t>359901111</t>
  </si>
  <si>
    <t>Vyčištění stok jakékoliv výšky</t>
  </si>
  <si>
    <t>Vodorovné konstrukce</t>
  </si>
  <si>
    <t>32</t>
  </si>
  <si>
    <t>451572111</t>
  </si>
  <si>
    <t>Lože pod potrubí otevřený výkop z kameniva drobného těženého</t>
  </si>
  <si>
    <t>452112111</t>
  </si>
  <si>
    <t>Osazení betonových prstenců nebo rámů v do 100 mm</t>
  </si>
  <si>
    <t>592241770</t>
  </si>
  <si>
    <t>prstenec betonový vyrovnávací TBW-Q 625/100/120</t>
  </si>
  <si>
    <t>Podklad z kameniva hrubého drceného vel. 0-63 mm, s rozprostřením a zhutněním, po zhutnění tl. 300 mm</t>
  </si>
  <si>
    <t>564861111</t>
  </si>
  <si>
    <t>Podklad ze štěrkodrti ŠD s rozprostřením a zhutněním, po zhutnění tl. 200 mm</t>
  </si>
  <si>
    <t>Postřik živičný infiltrační z asfaltu silničního s posypem kamenivem, v množství 0,60 kg/m2</t>
  </si>
  <si>
    <t>Asfaltový beton vrstva obrusná ACO 11 (ABS) tř. II tl 50 mm š do 3 m z nemodifikovaného asfaltu</t>
  </si>
  <si>
    <t>Asfaltový beton vrstva ložní ACL 16 (ABH) tl 50 mm š do 3 m z nemodifikovaného asfaltu</t>
  </si>
  <si>
    <t>Trubní vedení</t>
  </si>
  <si>
    <t>857264122</t>
  </si>
  <si>
    <t>Montáž litinových tvarovek na potrubí litinovém tlakovém odbočných na potrubí z trub přírubových v otevřeném výkopu, kanálu nebo v šachtě DN 100</t>
  </si>
  <si>
    <t>552535160</t>
  </si>
  <si>
    <t>tvarovka přírubová litinová s přírubovou čistící odbočkou odbočkou,práškový epoxid, tl.250µm T-kus DN 100/100 mm</t>
  </si>
  <si>
    <t>857262122</t>
  </si>
  <si>
    <t>Montáž litinových tvarovek na potrubí litinovém tlakovém jednoosých na potrubí z trub přírubových v otevřeném výkopu, kanálu nebo v šachtě DN 100</t>
  </si>
  <si>
    <t>552424160.1</t>
  </si>
  <si>
    <t xml:space="preserve">PŘÍRUBA REDUKOVANÁ XR-A   DN 100 x 80, </t>
  </si>
  <si>
    <t>552424130.1</t>
  </si>
  <si>
    <t xml:space="preserve">PŘÍRUBA REDUKOVANÁ XR-A   DN 80 x 50, </t>
  </si>
  <si>
    <t>552424180R</t>
  </si>
  <si>
    <t>Závitová příruba s vnitřním závitem DN 100 / 4''</t>
  </si>
  <si>
    <t>552424180.1</t>
  </si>
  <si>
    <t>PŘÍRUBA S2000 DN100/ DN125 PN16</t>
  </si>
  <si>
    <t>27261310R</t>
  </si>
  <si>
    <t>rychlospojka bajonetová, Typ A, R4</t>
  </si>
  <si>
    <t>871275201</t>
  </si>
  <si>
    <t>Montáž kanalizačního potrubí z plastů z polyetylenu PE 100 svařovaných elektrotvarovkou v otevřeném výkopu ve sklonu do 20 % SDR 11/PN16 D 125 x 11,4 mm</t>
  </si>
  <si>
    <t>286137370</t>
  </si>
  <si>
    <t>potrubí kanalizační z PE 100+ opláštěné vrstvou z pěnového PE, SDR 11, 125 x 11,4 mm</t>
  </si>
  <si>
    <t>877275201</t>
  </si>
  <si>
    <t>Montáž tvarovek na kanalizačním plastovém potrubí z polyetylenu PE 100 elektrotvarovek SDR 11/PN16 spojek d 125</t>
  </si>
  <si>
    <t>286159760</t>
  </si>
  <si>
    <t>elektrospojka SDR 11, PE 100, PN 16 d 125</t>
  </si>
  <si>
    <t>877275210</t>
  </si>
  <si>
    <t>Montáž tvarovek na kanalizačním plastovém potrubí z polyetylenu PE 100 elektrotvarovek SDR 11/PN16 kolen, redukcí d 125</t>
  </si>
  <si>
    <t>286148990</t>
  </si>
  <si>
    <t>oblouk 11°, SDR 11, PE 100 RC, PN 16, d 125</t>
  </si>
  <si>
    <t>286148690</t>
  </si>
  <si>
    <t>oblouk 22°, SDR 11, PE 100 RC, PN 16, d 125</t>
  </si>
  <si>
    <t>891262122</t>
  </si>
  <si>
    <t>Montáž kanalizačních armatur na potrubí šoupátek v otevřeném výkopu nebo v šachtách s osazením zemní soupravy (bez poklopů) DN 100</t>
  </si>
  <si>
    <t>422214540.1</t>
  </si>
  <si>
    <t xml:space="preserve">šoupátko odpadní voda, litina GGG 50, F4, PN10/16 DN 100 </t>
  </si>
  <si>
    <t>422214510</t>
  </si>
  <si>
    <t>šoupátko odpadní voda, litina GGG 50, krátká stavební délka, PN10/16 DN 50 x 150 mm</t>
  </si>
  <si>
    <t>422215040.1</t>
  </si>
  <si>
    <t>šoupě nožové se stoupavým vřetenem DN 100</t>
  </si>
  <si>
    <t>892271111</t>
  </si>
  <si>
    <t>Tlakové zkoušky vodou na potrubí DN 100 nebo 125</t>
  </si>
  <si>
    <t>892372111</t>
  </si>
  <si>
    <t>Tlakové zkoušky vodou zabezpečení konců potrubí při tlakových zkouškách DN do 300</t>
  </si>
  <si>
    <t>894118001</t>
  </si>
  <si>
    <t>Příplatek ZKD 0,60 m výšky vstupu na potrubí</t>
  </si>
  <si>
    <t>592243390R</t>
  </si>
  <si>
    <t>dno betonové šachty kanalizační TZB-Q 250-700 tl.150</t>
  </si>
  <si>
    <t>592243120</t>
  </si>
  <si>
    <t xml:space="preserve">konus šachetní betonový TBR-Q.600/1000x625/120 SPX kapsové plastové stupadlo </t>
  </si>
  <si>
    <t>592243820</t>
  </si>
  <si>
    <t>skruž betonová šachtová TBS-Q 1000/500/120 SP  100x50x12 cm</t>
  </si>
  <si>
    <t>592243480</t>
  </si>
  <si>
    <t>těsnění elastomerové pro spojení šachetních dílů DN 1000</t>
  </si>
  <si>
    <t>894411121</t>
  </si>
  <si>
    <t>Zřízení šachet kanalizačních z betonových dílců výšky vstupu do 1,50 m s obložením dna betonem tř. C 25/30, na potrubí DN přes 200 do 300</t>
  </si>
  <si>
    <t>899104112</t>
  </si>
  <si>
    <t>Osazení poklopů litinových a ocelových včetně rámů pro třídu zatížení D400, E600</t>
  </si>
  <si>
    <t>69</t>
  </si>
  <si>
    <t>552410300</t>
  </si>
  <si>
    <t>poklop šachtový třída D 400, kruhový bez ventilace, VIATOP - NIVEAU, samonivelační, uzamykatelný, h=200, do živičných povrchů</t>
  </si>
  <si>
    <t>70</t>
  </si>
  <si>
    <t>552410141</t>
  </si>
  <si>
    <t>poklop šachtový třída D 400, uzamykatelný, vstup 600 mm, bez ventilace, FIX</t>
  </si>
  <si>
    <t>899401112</t>
  </si>
  <si>
    <t>Osazení poklopů litinových šoupátkových</t>
  </si>
  <si>
    <t>165000000004</t>
  </si>
  <si>
    <t xml:space="preserve"> POKLOP ULIČNÍ TĚŽKÝ domovních šoupátek</t>
  </si>
  <si>
    <t>KS</t>
  </si>
  <si>
    <t>73</t>
  </si>
  <si>
    <t>348100000000</t>
  </si>
  <si>
    <t>PODKLADOVÁ DESKA UNIVERZÁLNÍ ŠOUPÁTKOVÁ</t>
  </si>
  <si>
    <t>74</t>
  </si>
  <si>
    <t>960113018004</t>
  </si>
  <si>
    <t>VO+KA+PL Zemní soupravy SOUPRAVA ZEMNÍ TELESKOPICKÁ DOM. ŠOUPÁTKA-1,3-1,8 "3/4""-2"" (1,3-1,8m)"</t>
  </si>
  <si>
    <t>75</t>
  </si>
  <si>
    <t>899401113</t>
  </si>
  <si>
    <t>Osazení poklopů litinových hydrantových</t>
  </si>
  <si>
    <t>76</t>
  </si>
  <si>
    <t>195000000000</t>
  </si>
  <si>
    <t>POKLOP K PODZEMNÍ HYDRANTOVÝ PLAST , OVÁLNÝ</t>
  </si>
  <si>
    <t>77</t>
  </si>
  <si>
    <t>348200000000</t>
  </si>
  <si>
    <t>VODA Příslušenství PODKLAD. DESKA  POD HYDRANT.POKLOP</t>
  </si>
  <si>
    <t>78</t>
  </si>
  <si>
    <t>899623141</t>
  </si>
  <si>
    <t>Obetonování potrubí nebo zdiva stok betonem prostým v otevřeném výkopu, beton tř. C 12/15</t>
  </si>
  <si>
    <t>899721111</t>
  </si>
  <si>
    <t>Signalizační vodič na potrubí PVC DN do 150 mm</t>
  </si>
  <si>
    <t>899722112</t>
  </si>
  <si>
    <t>Krytí potrubí z plastů výstražnou fólií z PVC šířky 25 cm</t>
  </si>
  <si>
    <t>899911123</t>
  </si>
  <si>
    <t>Kluzné objímky (pojízdná sedla) pro zasunutí potrubí do chráničky výšky 41 mm vnějšího průměru potrubí do 256 mm</t>
  </si>
  <si>
    <t>899913152</t>
  </si>
  <si>
    <t>Koncové uzavírací manžety chrániček DN potrubí x DN chráničky DN 150 x 250</t>
  </si>
  <si>
    <t>83</t>
  </si>
  <si>
    <t>Utěsnění dilatačních spár zálivkou za tepla v cementobetonovém nebo živičném krytu včetně adhezního nátěru s těsnicím profilem pod zálivkou, pro komůrky šířky 15 mm</t>
  </si>
  <si>
    <t>919794441</t>
  </si>
  <si>
    <t>Úprava ploch kolem hydrantů, šoupat, kanalizačních poklopů a mříží, sloupů apod. v živičných krytech jakékoliv tloušťky, jednotlivě v půdorysné ploše do 2 m2</t>
  </si>
  <si>
    <t>Poplatek za uložení stavebního odpadu na skládce (skládkovné) z asfaltových povrchů</t>
  </si>
  <si>
    <t>89</t>
  </si>
  <si>
    <t>997221855</t>
  </si>
  <si>
    <t>Poplatek za uložení stavebního odpadu na skládce (skládkovné) zeminy a kameniva</t>
  </si>
  <si>
    <t>998</t>
  </si>
  <si>
    <t>Přesun hmot</t>
  </si>
  <si>
    <t>90</t>
  </si>
  <si>
    <t>998276101</t>
  </si>
  <si>
    <t>Přesun hmot pro trubní vedení z trub z plastických hmot otevřený výkop</t>
  </si>
  <si>
    <t>Práce a dodávky M</t>
  </si>
  <si>
    <t>23-M</t>
  </si>
  <si>
    <t>Montáže potrubí</t>
  </si>
  <si>
    <t>91</t>
  </si>
  <si>
    <t>286137020.1</t>
  </si>
  <si>
    <t>Chránička -potrubí kanalizační tlakové PE100 SDR 17, 225 x 13,4 mm , tyč  12m</t>
  </si>
  <si>
    <t>92</t>
  </si>
  <si>
    <t>230200123R</t>
  </si>
  <si>
    <t>Nasunutí potrubní sekce do chráničky jmenovitá světlost nasouvaného potrubí DN 150</t>
  </si>
  <si>
    <t>Vícepráce</t>
  </si>
  <si>
    <t>Svaření potrubí na tupu</t>
  </si>
  <si>
    <t>Ořezání návarku v potrubí do DN 160</t>
  </si>
  <si>
    <t>pronájem přístroje na ořezání návarku</t>
  </si>
  <si>
    <t>den</t>
  </si>
  <si>
    <t>pracovník k ovládání přístroje</t>
  </si>
  <si>
    <t>režie 15%</t>
  </si>
  <si>
    <t>Měděný Drát pr.10mm</t>
  </si>
  <si>
    <t>Stavba: Úherce - kanalizační přípojky - vícepráce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</si>
  <si>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</si>
  <si>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</si>
  <si>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113154324</t>
  </si>
  <si>
    <t>Frézování živičného krytu tl 100 mm pruh š 1 m pl do 10000 m2 bez překážek v trase</t>
  </si>
  <si>
    <t>113106121</t>
  </si>
  <si>
    <t>Rozebrání dlažeb nebo dílců komunikací pro pěší z betonových nebo kamenných dlaždic</t>
  </si>
  <si>
    <t>M2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</si>
  <si>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</si>
  <si>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</si>
  <si>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119001402.1</t>
  </si>
  <si>
    <t xml:space="preserve">Dočasné zajištění podzemního potrubí nebo vedení ve výkopišti ve stavu i poloze , ve kterých byla na začátku zemních prací do DN 600 </t>
  </si>
  <si>
    <t>Příplatek k cenám hloubených vykopávek za ztížení vykopávky v blízkosti podzemního vedení nebo výbušnin pro jakoukoliv třídu horniny</t>
  </si>
  <si>
    <t>564871111</t>
  </si>
  <si>
    <t>Podklad ze štěrkodrti ŠD s rozprostřením a zhutněním, po zhutnění tl. 250 mm</t>
  </si>
  <si>
    <t>573111112</t>
  </si>
  <si>
    <t>Postřik infiltrační PI z asfaltu silničního s posypem kamenivem, v množství 1,00 kg/m2</t>
  </si>
  <si>
    <t>565155111</t>
  </si>
  <si>
    <t>Asfaltový beton vrstva podkladní ACP 16 (obalované kamenivo střednězrnné - OKS) s rozprostřením a zhutněním v pruhu šířky do 3 m, po zhutnění tl. 70 mm</t>
  </si>
  <si>
    <t>Kladení betonové dlažby komunikací pro pěší do lože z kameniva vel do 0,25 m2 plochy do 50 m2</t>
  </si>
  <si>
    <t>59245620</t>
  </si>
  <si>
    <t>dlažba desková betonová 50x50x6cm přírodní</t>
  </si>
  <si>
    <t>Poplatek za uložení stavebního odpadu na skládce (skládkovné) zeminy a kameniva zatříděného do Katalogu odpadů pod kódem 170 504</t>
  </si>
  <si>
    <t>998275101</t>
  </si>
  <si>
    <t>Přesun hmot pro trubní vedení hloubené z trub kameninových pro kanalizace v otevřeném výkopu dopravní vzdálenost do 15 m</t>
  </si>
  <si>
    <t>Stavba: Odkanalizování povodí Jizery B - Úherce - výstavba kanalizace - Stoka A</t>
  </si>
  <si>
    <t>Stoka A0</t>
  </si>
  <si>
    <t>113107171-URS</t>
  </si>
  <si>
    <t>Bourání betonu tl.150mm - Odstranění podkladu z betonu prostého tl do 150 mm strojně pl do  200 m2</t>
  </si>
  <si>
    <t>567122114-URS</t>
  </si>
  <si>
    <t>Podklad ze směsi stmelené cementem SC bez dilatačních spár, s rozprostřením a zhutněním SC C 8/10 (KSC I), po zhutnění tl. 150 mm</t>
  </si>
  <si>
    <t>113106271</t>
  </si>
  <si>
    <t>Rozebrání dlažeb a dílců vozovek a ploch s přemístěním hmot na skládku na vzdálenost do 3 m nebo s naložením na dopravní prostředek, s jakoukoliv výplní spár strojně plochy jednotlivě přes 50 m2 do 200 m2 ze zámkové dlažby s ložem z kameniva</t>
  </si>
  <si>
    <t>Odstranění podkladů nebo krytů strojně plochy jednotlivě přes 200 m2 s přemístěním hmot na skládku na vzdálenost do 20 m nebo s naložením na dopravní prostředek živičných, o tl. vrstvy do 50 mm</t>
  </si>
  <si>
    <t>Oprava komunikace ve staničení 0,000 – 0,070</t>
  </si>
  <si>
    <t>Tlaková zkouška vzduchem šachet těsnícím vakem ucpávkovým</t>
  </si>
  <si>
    <t>597117600</t>
  </si>
  <si>
    <t>odbočka kameninová glazovaná jednoduchá kolmá DN 250/150 L50cm spojovací systém C/F tř.160/-</t>
  </si>
  <si>
    <t>837361221</t>
  </si>
  <si>
    <t>Montáž kameninových tvarovek na potrubí z trub kameninových v otevřeném výkopu s integrovaným těsněním odbočných DN 250</t>
  </si>
  <si>
    <t>892362121</t>
  </si>
  <si>
    <t>Tlakové zkoušky vzduchem těsnícími vaky ucpávkovými DN 250</t>
  </si>
  <si>
    <t>úsek</t>
  </si>
  <si>
    <t>Tlaková větev b.1-t,  d63</t>
  </si>
  <si>
    <t>286159720</t>
  </si>
  <si>
    <t>elektrospojka SDR 11 PE 100 PN 16 d 63</t>
  </si>
  <si>
    <t>877211101</t>
  </si>
  <si>
    <t>Montáž tvarovek na vodovodním plastovém potrubí z polyetylenu PE 100 elektrotvarovek SDR 11/PN16 spojek, oblouků nebo redukcí d 63</t>
  </si>
  <si>
    <t>Přípojka NN k ČSOV 1</t>
  </si>
  <si>
    <t>460202094</t>
  </si>
  <si>
    <t>Hloubení nezapažených kabelových rýh strojně zarovnání kabelových rýh po výkopu strojně, šířka rýhy bez zarovnání rýh šířky 40 cm, hloubky 120 cm, v hornině třídy 4</t>
  </si>
  <si>
    <t>460561821</t>
  </si>
  <si>
    <t>Zásyp kabelových rýh strojně s uložením výkopku ve vrstvách včetně zhutnění a urovnání povrchu v zástavbě</t>
  </si>
  <si>
    <t>Výtlačný řad 3, Úherce - Dobrovice</t>
  </si>
  <si>
    <t>Automatický vzdušník</t>
  </si>
  <si>
    <t xml:space="preserve">kus </t>
  </si>
  <si>
    <t>montáž vzdušníku</t>
  </si>
  <si>
    <t>286159750</t>
  </si>
  <si>
    <t>elektrospojka SDR 11 PE 100 PN 16 d 110</t>
  </si>
  <si>
    <t>877261101</t>
  </si>
  <si>
    <t>Montáž tvarovek na vodovodním plastovém potrubí z polyetylenu PE 100 elektrotvarovek SDR 11/PN16 spojek, oblouků nebo redukcí d 110</t>
  </si>
  <si>
    <t>Přípojka NN pro ČSOV 2</t>
  </si>
  <si>
    <t xml:space="preserve">ODVOZ ZEMINY NAD RÁMEC STAVBY </t>
  </si>
  <si>
    <t xml:space="preserve">                                 Správce stavby:        </t>
  </si>
  <si>
    <t xml:space="preserve">                                                    Dne:        </t>
  </si>
  <si>
    <t>Rozdílový výkaz výměr k návrhu na změnu č. 002-02</t>
  </si>
  <si>
    <t>Rozdílový výkaz výměr k návrhu na změnu č. 002-01</t>
  </si>
  <si>
    <t>Rozdílový výkaz výměr k návrhu na změnu č. 002-03</t>
  </si>
  <si>
    <t>Rozdílový výkaz výměr k návrhu na změnu č. 002-04</t>
  </si>
  <si>
    <t>Rozdílový výkaz výměr k návrhu na změnu č. 002-05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</si>
</sst>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\ &quot;Kč&quot;"/>
    <numFmt numFmtId="165" formatCode="#,##0.00\ _K_č"/>
    <numFmt numFmtId="166" formatCode="#,##0.00\ [$€-1]"/>
    <numFmt numFmtId="167" formatCode="#,##0.00\ _K_č;[Red]\-#,##0.00\ _K_č"/>
    <numFmt numFmtId="168" formatCode="0_ ;\-0\ "/>
    <numFmt numFmtId="169" formatCode="#,##0.000"/>
    <numFmt numFmtId="170" formatCode="_-* #,##0.00\ _K_č_-;\-* #,##0.00\ _K_č_-;_-* &quot;-&quot;??\ _K_č_-;_-@_-"/>
    <numFmt numFmtId="171" formatCode="#,##0.00\ &quot;Kč&quot;"/>
    <numFmt numFmtId="172" formatCode="0.000"/>
    <numFmt numFmtId="173" formatCode="#,##0.00_ ;\-#,##0.00\ "/>
  </numFmts>
  <fonts count="9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color indexed="12"/>
      <name val="Arial"/>
      <family val="2"/>
    </font>
    <font>
      <sz val="12"/>
      <name val="Arial"/>
      <family val="2"/>
      <charset val="238"/>
    </font>
    <font>
      <sz val="12"/>
      <color indexed="60"/>
      <name val="Arial"/>
      <family val="2"/>
      <charset val="238"/>
    </font>
    <font>
      <sz val="12"/>
      <name val="Arial CE"/>
      <family val="2"/>
      <charset val="238"/>
    </font>
    <font>
      <sz val="12"/>
      <color indexed="60"/>
      <name val="Arial CE"/>
      <family val="2"/>
      <charset val="238"/>
    </font>
    <font>
      <sz val="10"/>
      <color rgb="FF00B050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B05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indexed="60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8"/>
      <name val="Arial"/>
      <family val="2"/>
      <charset val="238"/>
    </font>
    <font>
      <sz val="12"/>
      <color indexed="18"/>
      <name val="Arial"/>
      <family val="2"/>
      <charset val="238"/>
    </font>
    <font>
      <sz val="12"/>
      <color indexed="17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2"/>
      <color indexed="18"/>
      <name val="Arial CE"/>
      <family val="2"/>
      <charset val="238"/>
    </font>
    <font>
      <sz val="12"/>
      <color indexed="18"/>
      <name val="Arial CE"/>
      <family val="2"/>
      <charset val="238"/>
    </font>
    <font>
      <sz val="12"/>
      <color indexed="17"/>
      <name val="Arial CE"/>
      <family val="2"/>
      <charset val="238"/>
    </font>
    <font>
      <sz val="12"/>
      <color indexed="10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name val="Arial"/>
      <family val="2"/>
      <charset val="238"/>
    </font>
    <font>
      <sz val="9"/>
      <color indexed="17"/>
      <name val="Arial"/>
      <family val="2"/>
      <charset val="238"/>
    </font>
    <font>
      <b/>
      <sz val="9"/>
      <color indexed="17"/>
      <name val="Arial"/>
      <family val="2"/>
      <charset val="238"/>
    </font>
    <font>
      <sz val="9"/>
      <color indexed="10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rgb="FF008000"/>
      <name val="Arial"/>
      <family val="2"/>
      <charset val="238"/>
    </font>
    <font>
      <sz val="10"/>
      <name val="Arial CE"/>
      <family val="2"/>
      <charset val="238"/>
    </font>
    <font>
      <b/>
      <i/>
      <sz val="9"/>
      <name val="Arial"/>
      <family val="2"/>
      <charset val="238"/>
    </font>
    <font>
      <sz val="9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color rgb="FF008000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name val="Arial CE"/>
      <family val="2"/>
    </font>
    <font>
      <sz val="8"/>
      <color rgb="FF50505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9"/>
      <color theme="1"/>
      <name val="Arial"/>
      <family val="2"/>
      <charset val="238"/>
    </font>
    <font>
      <sz val="9"/>
      <color rgb="FF008000"/>
      <name val="Arial"/>
      <family val="2"/>
      <charset val="238"/>
    </font>
    <font>
      <b/>
      <sz val="11"/>
      <name val="Arial CE"/>
      <family val="2"/>
      <charset val="238"/>
    </font>
    <font>
      <sz val="8"/>
      <color rgb="FF505050"/>
      <name val="Arial CE"/>
      <family val="2"/>
      <charset val="238"/>
    </font>
    <font>
      <b/>
      <sz val="12"/>
      <color indexed="17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9"/>
      <name val="Arial CE"/>
      <family val="2"/>
      <charset val="238"/>
    </font>
    <font>
      <b/>
      <sz val="14"/>
      <color rgb="FFC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rgb="FF960000"/>
      <name val="Arial CE"/>
      <family val="2"/>
      <charset val="238"/>
    </font>
    <font>
      <sz val="8"/>
      <color rgb="FF003366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b/>
      <sz val="9"/>
      <color rgb="FF960000"/>
      <name val="Calibri"/>
      <family val="2"/>
      <charset val="238"/>
      <scheme val="minor"/>
    </font>
    <font>
      <b/>
      <sz val="9"/>
      <color rgb="FF003366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color rgb="FF0000FF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2"/>
      <color rgb="FFC00000"/>
      <name val="Calibri"/>
      <family val="2"/>
      <charset val="238"/>
      <scheme val="minor"/>
    </font>
    <font>
      <sz val="8"/>
      <name val="Arial CE"/>
      <family val="2"/>
      <charset val="1"/>
    </font>
    <font>
      <sz val="8"/>
      <color theme="3"/>
      <name val="Arial CE"/>
      <family val="2"/>
      <charset val="238"/>
    </font>
    <font>
      <sz val="10"/>
      <color theme="3"/>
      <name val="Arial CE"/>
      <family val="2"/>
      <charset val="238"/>
    </font>
    <font>
      <b/>
      <sz val="9"/>
      <color theme="3"/>
      <name val="Arial"/>
      <family val="2"/>
      <charset val="238"/>
    </font>
    <font>
      <sz val="9"/>
      <color theme="3"/>
      <name val="Arial CE"/>
      <family val="2"/>
      <charset val="238"/>
    </font>
    <font>
      <sz val="9"/>
      <color theme="3"/>
      <name val="Arial"/>
      <family val="2"/>
      <charset val="238"/>
    </font>
    <font>
      <sz val="9"/>
      <color theme="9" tint="-0.249977111117893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9"/>
      <color theme="9" tint="-0.249977111117893"/>
      <name val="Arial CE"/>
      <family val="2"/>
      <charset val="238"/>
    </font>
    <font>
      <sz val="10"/>
      <color theme="3"/>
      <name val="Arial"/>
      <family val="2"/>
      <charset val="238"/>
    </font>
    <font>
      <sz val="12"/>
      <color theme="3"/>
      <name val="Arial CE"/>
      <family val="2"/>
      <charset val="238"/>
    </font>
    <font>
      <b/>
      <sz val="12"/>
      <name val="Arial CE"/>
      <family val="2"/>
      <charset val="1"/>
    </font>
    <font>
      <sz val="9"/>
      <name val="Arial CE"/>
      <family val="2"/>
      <charset val="1"/>
    </font>
    <font>
      <sz val="7"/>
      <name val="Arial CE"/>
      <family val="2"/>
      <charset val="1"/>
    </font>
    <font>
      <b/>
      <sz val="12"/>
      <color theme="9" tint="-0.249977111117893"/>
      <name val="Arial"/>
      <family val="2"/>
      <charset val="238"/>
    </font>
    <font>
      <b/>
      <sz val="10"/>
      <color theme="3"/>
      <name val="Arial CE"/>
      <family val="2"/>
      <charset val="238"/>
    </font>
    <font>
      <b/>
      <sz val="10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9"/>
      <color theme="3"/>
      <name val="Arial CE"/>
      <family val="2"/>
      <charset val="238"/>
    </font>
    <font>
      <sz val="11"/>
      <color rgb="FF000000"/>
      <name val="Calibri"/>
      <family val="2"/>
      <charset val="238"/>
    </font>
    <font>
      <sz val="9"/>
      <color rgb="FF000000"/>
      <name val="Arial CE"/>
      <family val="2"/>
      <charset val="238"/>
    </font>
    <font>
      <sz val="9"/>
      <color theme="1"/>
      <name val="Arial CE"/>
      <family val="2"/>
      <charset val="238"/>
    </font>
    <font>
      <i/>
      <sz val="9"/>
      <color rgb="FFFF0000"/>
      <name val="Arial CE"/>
      <family val="2"/>
      <charset val="238"/>
    </font>
    <font>
      <b/>
      <sz val="14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2D2D2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7" fillId="0" borderId="0"/>
    <xf numFmtId="0" fontId="6" fillId="0" borderId="0"/>
    <xf numFmtId="0" fontId="7" fillId="0" borderId="0"/>
    <xf numFmtId="0" fontId="39" fillId="0" borderId="0"/>
    <xf numFmtId="0" fontId="1" fillId="0" borderId="0"/>
    <xf numFmtId="0" fontId="45" fillId="0" borderId="0"/>
    <xf numFmtId="0" fontId="1" fillId="0" borderId="0"/>
    <xf numFmtId="0" fontId="70" fillId="0" borderId="0"/>
    <xf numFmtId="0" fontId="89" fillId="0" borderId="0"/>
    <xf numFmtId="43" fontId="1" fillId="0" borderId="0" applyFont="0" applyFill="0" applyBorder="0" applyAlignment="0" applyProtection="0"/>
    <xf numFmtId="0" fontId="6" fillId="0" borderId="0"/>
  </cellStyleXfs>
  <cellXfs count="461">
    <xf numFmtId="0" fontId="0" fillId="0" borderId="0" xfId="0"/>
    <xf numFmtId="0" fontId="4" fillId="0" borderId="0" xfId="0" applyFont="1" applyAlignment="1">
      <alignment horizontal="center" vertical="center"/>
    </xf>
    <xf numFmtId="164" fontId="6" fillId="0" borderId="0" xfId="2" applyNumberFormat="1" applyFont="1" applyAlignment="1">
      <alignment horizontal="right"/>
    </xf>
    <xf numFmtId="42" fontId="8" fillId="0" borderId="0" xfId="3" applyNumberFormat="1" applyFont="1" applyAlignment="1">
      <alignment horizontal="left"/>
    </xf>
    <xf numFmtId="0" fontId="9" fillId="0" borderId="0" xfId="4" applyFont="1"/>
    <xf numFmtId="44" fontId="10" fillId="0" borderId="0" xfId="4" applyNumberFormat="1" applyFont="1"/>
    <xf numFmtId="42" fontId="7" fillId="0" borderId="0" xfId="3" applyNumberFormat="1"/>
    <xf numFmtId="0" fontId="6" fillId="0" borderId="0" xfId="3" applyFont="1" applyAlignment="1">
      <alignment horizontal="right"/>
    </xf>
    <xf numFmtId="42" fontId="6" fillId="0" borderId="0" xfId="0" applyNumberFormat="1" applyFont="1" applyAlignment="1">
      <alignment horizontal="left" vertical="center"/>
    </xf>
    <xf numFmtId="42" fontId="6" fillId="0" borderId="0" xfId="0" applyNumberFormat="1" applyFont="1"/>
    <xf numFmtId="0" fontId="11" fillId="0" borderId="0" xfId="3" applyFont="1"/>
    <xf numFmtId="44" fontId="12" fillId="0" borderId="0" xfId="3" applyNumberFormat="1" applyFont="1"/>
    <xf numFmtId="42" fontId="6" fillId="0" borderId="0" xfId="0" applyNumberFormat="1" applyFont="1" applyAlignment="1">
      <alignment horizontal="left"/>
    </xf>
    <xf numFmtId="165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4" fontId="15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0" fontId="16" fillId="0" borderId="0" xfId="0" applyFont="1" applyAlignment="1">
      <alignment horizontal="right"/>
    </xf>
    <xf numFmtId="165" fontId="16" fillId="0" borderId="0" xfId="0" applyNumberFormat="1" applyFont="1"/>
    <xf numFmtId="165" fontId="17" fillId="0" borderId="0" xfId="0" applyNumberFormat="1" applyFont="1"/>
    <xf numFmtId="165" fontId="18" fillId="0" borderId="0" xfId="0" applyNumberFormat="1" applyFont="1"/>
    <xf numFmtId="0" fontId="16" fillId="0" borderId="0" xfId="4" applyFont="1" applyAlignment="1">
      <alignment horizontal="right" vertical="center"/>
    </xf>
    <xf numFmtId="0" fontId="16" fillId="0" borderId="0" xfId="4" applyFont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0" fontId="19" fillId="0" borderId="0" xfId="4" applyFont="1" applyAlignment="1">
      <alignment horizontal="right" vertical="center"/>
    </xf>
    <xf numFmtId="166" fontId="16" fillId="0" borderId="0" xfId="4" applyNumberFormat="1" applyFont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167" fontId="20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167" fontId="21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49" fontId="21" fillId="0" borderId="1" xfId="0" applyNumberFormat="1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165" fontId="0" fillId="0" borderId="0" xfId="0" applyNumberFormat="1" applyBorder="1" applyAlignment="1">
      <alignment vertical="center"/>
    </xf>
    <xf numFmtId="165" fontId="13" fillId="0" borderId="0" xfId="0" applyNumberFormat="1" applyFont="1" applyBorder="1" applyAlignment="1">
      <alignment vertical="center"/>
    </xf>
    <xf numFmtId="165" fontId="14" fillId="0" borderId="0" xfId="0" applyNumberFormat="1" applyFont="1" applyBorder="1" applyAlignment="1">
      <alignment vertical="center"/>
    </xf>
    <xf numFmtId="0" fontId="6" fillId="0" borderId="0" xfId="4"/>
    <xf numFmtId="4" fontId="6" fillId="0" borderId="0" xfId="4" applyNumberFormat="1"/>
    <xf numFmtId="0" fontId="22" fillId="0" borderId="0" xfId="4" applyFont="1"/>
    <xf numFmtId="0" fontId="6" fillId="3" borderId="0" xfId="4" applyFill="1"/>
    <xf numFmtId="0" fontId="23" fillId="0" borderId="0" xfId="4" applyFont="1"/>
    <xf numFmtId="0" fontId="11" fillId="0" borderId="0" xfId="5" applyFont="1"/>
    <xf numFmtId="4" fontId="9" fillId="0" borderId="0" xfId="4" applyNumberFormat="1" applyFont="1"/>
    <xf numFmtId="42" fontId="7" fillId="0" borderId="0" xfId="5" applyNumberFormat="1"/>
    <xf numFmtId="0" fontId="24" fillId="0" borderId="0" xfId="4" applyFont="1"/>
    <xf numFmtId="44" fontId="24" fillId="0" borderId="0" xfId="4" applyNumberFormat="1" applyFont="1"/>
    <xf numFmtId="44" fontId="24" fillId="3" borderId="0" xfId="4" applyNumberFormat="1" applyFont="1" applyFill="1"/>
    <xf numFmtId="0" fontId="24" fillId="3" borderId="0" xfId="4" applyFont="1" applyFill="1"/>
    <xf numFmtId="44" fontId="25" fillId="0" borderId="0" xfId="4" applyNumberFormat="1" applyFont="1"/>
    <xf numFmtId="0" fontId="26" fillId="0" borderId="0" xfId="4" applyFont="1"/>
    <xf numFmtId="166" fontId="26" fillId="0" borderId="0" xfId="4" applyNumberFormat="1" applyFont="1"/>
    <xf numFmtId="0" fontId="27" fillId="0" borderId="0" xfId="4" applyFont="1"/>
    <xf numFmtId="4" fontId="11" fillId="0" borderId="0" xfId="5" applyNumberFormat="1" applyFont="1"/>
    <xf numFmtId="44" fontId="12" fillId="0" borderId="0" xfId="5" applyNumberFormat="1" applyFont="1"/>
    <xf numFmtId="0" fontId="28" fillId="0" borderId="0" xfId="5" applyFont="1"/>
    <xf numFmtId="44" fontId="28" fillId="0" borderId="0" xfId="5" applyNumberFormat="1" applyFont="1"/>
    <xf numFmtId="44" fontId="28" fillId="3" borderId="0" xfId="5" applyNumberFormat="1" applyFont="1" applyFill="1"/>
    <xf numFmtId="0" fontId="28" fillId="3" borderId="0" xfId="5" applyFont="1" applyFill="1"/>
    <xf numFmtId="44" fontId="29" fillId="0" borderId="0" xfId="5" applyNumberFormat="1" applyFont="1"/>
    <xf numFmtId="0" fontId="30" fillId="0" borderId="0" xfId="5" applyFont="1"/>
    <xf numFmtId="166" fontId="30" fillId="0" borderId="0" xfId="5" applyNumberFormat="1" applyFont="1"/>
    <xf numFmtId="0" fontId="31" fillId="0" borderId="0" xfId="5" applyFont="1"/>
    <xf numFmtId="168" fontId="6" fillId="0" borderId="0" xfId="4" applyNumberFormat="1" applyAlignment="1">
      <alignment horizontal="left" indent="1"/>
    </xf>
    <xf numFmtId="169" fontId="23" fillId="0" borderId="0" xfId="4" applyNumberFormat="1" applyFont="1" applyAlignment="1">
      <alignment horizontal="right" vertical="center"/>
    </xf>
    <xf numFmtId="169" fontId="23" fillId="0" borderId="0" xfId="4" applyNumberFormat="1" applyFont="1" applyAlignment="1">
      <alignment horizontal="right"/>
    </xf>
    <xf numFmtId="0" fontId="33" fillId="0" borderId="0" xfId="4" applyFont="1" applyAlignment="1">
      <alignment vertical="center"/>
    </xf>
    <xf numFmtId="0" fontId="34" fillId="0" borderId="0" xfId="4" applyFont="1" applyAlignment="1">
      <alignment vertical="center"/>
    </xf>
    <xf numFmtId="0" fontId="34" fillId="0" borderId="0" xfId="4" applyFont="1" applyAlignment="1">
      <alignment horizontal="center" vertical="center"/>
    </xf>
    <xf numFmtId="0" fontId="35" fillId="0" borderId="0" xfId="4" applyFont="1"/>
    <xf numFmtId="0" fontId="36" fillId="0" borderId="0" xfId="4" applyFont="1"/>
    <xf numFmtId="0" fontId="37" fillId="0" borderId="0" xfId="4" applyFont="1"/>
    <xf numFmtId="0" fontId="23" fillId="0" borderId="0" xfId="4" applyFont="1" applyAlignment="1">
      <alignment vertical="center"/>
    </xf>
    <xf numFmtId="49" fontId="16" fillId="0" borderId="0" xfId="4" applyNumberFormat="1" applyFont="1" applyAlignment="1">
      <alignment horizontal="center" vertical="center"/>
    </xf>
    <xf numFmtId="49" fontId="16" fillId="0" borderId="0" xfId="4" applyNumberFormat="1" applyFont="1" applyAlignment="1">
      <alignment horizontal="left" vertical="center"/>
    </xf>
    <xf numFmtId="49" fontId="33" fillId="0" borderId="0" xfId="6" applyNumberFormat="1" applyFont="1" applyAlignment="1">
      <alignment horizontal="center" vertical="center" wrapText="1"/>
    </xf>
    <xf numFmtId="49" fontId="33" fillId="0" borderId="0" xfId="6" applyNumberFormat="1" applyFont="1" applyAlignment="1">
      <alignment horizontal="center" vertical="center"/>
    </xf>
    <xf numFmtId="169" fontId="33" fillId="0" borderId="0" xfId="6" applyNumberFormat="1" applyFont="1" applyAlignment="1">
      <alignment horizontal="center" vertical="center"/>
    </xf>
    <xf numFmtId="9" fontId="33" fillId="0" borderId="0" xfId="6" applyNumberFormat="1" applyFont="1" applyAlignment="1">
      <alignment horizontal="center" vertical="center"/>
    </xf>
    <xf numFmtId="49" fontId="33" fillId="0" borderId="0" xfId="4" applyNumberFormat="1" applyFont="1" applyAlignment="1">
      <alignment horizontal="center" vertical="center" wrapText="1"/>
    </xf>
    <xf numFmtId="169" fontId="38" fillId="0" borderId="0" xfId="4" applyNumberFormat="1" applyFont="1" applyAlignment="1">
      <alignment horizontal="center" vertical="center" wrapText="1"/>
    </xf>
    <xf numFmtId="170" fontId="38" fillId="0" borderId="0" xfId="4" applyNumberFormat="1" applyFont="1" applyAlignment="1">
      <alignment horizontal="center" vertical="center" wrapText="1"/>
    </xf>
    <xf numFmtId="49" fontId="38" fillId="0" borderId="0" xfId="4" applyNumberFormat="1" applyFont="1" applyAlignment="1">
      <alignment horizontal="center" vertical="center" wrapText="1"/>
    </xf>
    <xf numFmtId="169" fontId="37" fillId="0" borderId="0" xfId="4" applyNumberFormat="1" applyFont="1" applyAlignment="1">
      <alignment horizontal="center" vertical="center" wrapText="1"/>
    </xf>
    <xf numFmtId="170" fontId="37" fillId="0" borderId="0" xfId="4" applyNumberFormat="1" applyFont="1" applyAlignment="1">
      <alignment horizontal="center" vertical="center" wrapText="1"/>
    </xf>
    <xf numFmtId="49" fontId="37" fillId="0" borderId="0" xfId="4" applyNumberFormat="1" applyFont="1" applyAlignment="1">
      <alignment horizontal="center" vertical="center" wrapText="1"/>
    </xf>
    <xf numFmtId="49" fontId="33" fillId="4" borderId="0" xfId="6" applyNumberFormat="1" applyFont="1" applyFill="1" applyAlignment="1">
      <alignment horizontal="center" vertical="center"/>
    </xf>
    <xf numFmtId="49" fontId="33" fillId="4" borderId="0" xfId="6" applyNumberFormat="1" applyFont="1" applyFill="1" applyAlignment="1">
      <alignment horizontal="left" vertical="center"/>
    </xf>
    <xf numFmtId="0" fontId="40" fillId="4" borderId="0" xfId="4" applyFont="1" applyFill="1" applyAlignment="1">
      <alignment vertical="center" wrapText="1"/>
    </xf>
    <xf numFmtId="9" fontId="33" fillId="4" borderId="0" xfId="6" applyNumberFormat="1" applyFont="1" applyFill="1" applyAlignment="1">
      <alignment horizontal="center" vertical="center"/>
    </xf>
    <xf numFmtId="44" fontId="33" fillId="4" borderId="0" xfId="6" applyNumberFormat="1" applyFont="1" applyFill="1" applyAlignment="1">
      <alignment horizontal="center" vertical="center"/>
    </xf>
    <xf numFmtId="44" fontId="38" fillId="4" borderId="0" xfId="6" applyNumberFormat="1" applyFont="1" applyFill="1" applyAlignment="1">
      <alignment horizontal="center" vertical="center"/>
    </xf>
    <xf numFmtId="0" fontId="41" fillId="0" borderId="0" xfId="0" applyFont="1" applyAlignment="1" applyProtection="1">
      <alignment horizontal="center" vertical="center"/>
      <protection locked="0"/>
    </xf>
    <xf numFmtId="49" fontId="41" fillId="0" borderId="0" xfId="0" applyNumberFormat="1" applyFont="1" applyAlignment="1" applyProtection="1">
      <alignment horizontal="left" vertical="center" wrapText="1"/>
      <protection locked="0"/>
    </xf>
    <xf numFmtId="0" fontId="41" fillId="0" borderId="0" xfId="0" applyFont="1" applyAlignment="1" applyProtection="1">
      <alignment horizontal="left" vertical="center" wrapText="1"/>
      <protection locked="0"/>
    </xf>
    <xf numFmtId="0" fontId="41" fillId="0" borderId="0" xfId="0" applyFont="1" applyAlignment="1" applyProtection="1">
      <alignment horizontal="center" vertical="center" wrapText="1"/>
      <protection locked="0"/>
    </xf>
    <xf numFmtId="169" fontId="41" fillId="0" borderId="0" xfId="0" applyNumberFormat="1" applyFont="1" applyAlignment="1" applyProtection="1">
      <alignment vertical="center"/>
      <protection locked="0"/>
    </xf>
    <xf numFmtId="4" fontId="42" fillId="0" borderId="0" xfId="7" applyNumberFormat="1" applyFont="1" applyAlignment="1">
      <alignment horizontal="right" vertical="center"/>
    </xf>
    <xf numFmtId="44" fontId="23" fillId="0" borderId="0" xfId="4" applyNumberFormat="1" applyFont="1" applyAlignment="1">
      <alignment vertical="center"/>
    </xf>
    <xf numFmtId="169" fontId="43" fillId="0" borderId="0" xfId="0" applyNumberFormat="1" applyFont="1" applyAlignment="1">
      <alignment vertical="center"/>
    </xf>
    <xf numFmtId="4" fontId="43" fillId="0" borderId="0" xfId="0" applyNumberFormat="1" applyFont="1" applyAlignment="1" applyProtection="1">
      <alignment vertical="center"/>
      <protection locked="0"/>
    </xf>
    <xf numFmtId="171" fontId="38" fillId="0" borderId="0" xfId="4" applyNumberFormat="1" applyFont="1" applyAlignment="1">
      <alignment vertical="center"/>
    </xf>
    <xf numFmtId="4" fontId="36" fillId="0" borderId="0" xfId="4" applyNumberFormat="1" applyFont="1" applyAlignment="1">
      <alignment vertical="center"/>
    </xf>
    <xf numFmtId="170" fontId="36" fillId="0" borderId="0" xfId="4" applyNumberFormat="1" applyFont="1" applyAlignment="1">
      <alignment vertical="center"/>
    </xf>
    <xf numFmtId="171" fontId="36" fillId="0" borderId="0" xfId="4" applyNumberFormat="1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left" vertical="center" wrapText="1"/>
      <protection locked="0"/>
    </xf>
    <xf numFmtId="0" fontId="44" fillId="0" borderId="0" xfId="0" applyFont="1" applyAlignment="1">
      <alignment vertical="center" wrapText="1"/>
    </xf>
    <xf numFmtId="0" fontId="0" fillId="0" borderId="0" xfId="0" applyAlignment="1" applyProtection="1">
      <alignment horizontal="center" vertical="center" wrapText="1"/>
      <protection locked="0"/>
    </xf>
    <xf numFmtId="169" fontId="45" fillId="0" borderId="0" xfId="8" applyNumberFormat="1" applyAlignment="1" applyProtection="1">
      <alignment vertical="center"/>
      <protection locked="0"/>
    </xf>
    <xf numFmtId="4" fontId="1" fillId="0" borderId="0" xfId="7" applyNumberFormat="1" applyAlignment="1">
      <alignment horizontal="right" vertical="center"/>
    </xf>
    <xf numFmtId="0" fontId="46" fillId="0" borderId="0" xfId="0" applyFont="1" applyAlignment="1">
      <alignment horizontal="left" vertical="center" wrapText="1"/>
    </xf>
    <xf numFmtId="0" fontId="46" fillId="0" borderId="0" xfId="0" applyFont="1" applyAlignment="1">
      <alignment vertical="center"/>
    </xf>
    <xf numFmtId="169" fontId="46" fillId="0" borderId="0" xfId="0" applyNumberFormat="1" applyFont="1" applyAlignment="1">
      <alignment vertical="center"/>
    </xf>
    <xf numFmtId="0" fontId="0" fillId="0" borderId="0" xfId="0" applyAlignment="1" applyProtection="1">
      <alignment horizontal="left" vertical="center" wrapText="1"/>
      <protection locked="0"/>
    </xf>
    <xf numFmtId="169" fontId="6" fillId="0" borderId="0" xfId="8" applyNumberFormat="1" applyFont="1" applyAlignment="1" applyProtection="1">
      <alignment vertical="center"/>
      <protection locked="0"/>
    </xf>
    <xf numFmtId="0" fontId="47" fillId="0" borderId="0" xfId="0" applyFont="1" applyAlignment="1">
      <alignment horizontal="left" vertical="center" wrapText="1"/>
    </xf>
    <xf numFmtId="0" fontId="47" fillId="0" borderId="0" xfId="0" applyFont="1" applyAlignment="1">
      <alignment vertical="center"/>
    </xf>
    <xf numFmtId="4" fontId="47" fillId="0" borderId="0" xfId="0" applyNumberFormat="1" applyFont="1" applyAlignment="1">
      <alignment vertical="center"/>
    </xf>
    <xf numFmtId="169" fontId="48" fillId="0" borderId="0" xfId="0" applyNumberFormat="1" applyFont="1" applyAlignment="1">
      <alignment vertical="center"/>
    </xf>
    <xf numFmtId="0" fontId="49" fillId="0" borderId="0" xfId="4" applyFont="1" applyAlignment="1">
      <alignment vertical="center"/>
    </xf>
    <xf numFmtId="4" fontId="49" fillId="0" borderId="0" xfId="4" applyNumberFormat="1" applyFont="1" applyAlignment="1">
      <alignment vertical="center"/>
    </xf>
    <xf numFmtId="44" fontId="33" fillId="0" borderId="0" xfId="4" applyNumberFormat="1" applyFont="1" applyAlignment="1">
      <alignment vertical="center"/>
    </xf>
    <xf numFmtId="4" fontId="50" fillId="0" borderId="0" xfId="4" applyNumberFormat="1" applyFont="1" applyAlignment="1">
      <alignment horizontal="right"/>
    </xf>
    <xf numFmtId="170" fontId="50" fillId="0" borderId="0" xfId="4" applyNumberFormat="1" applyFont="1" applyAlignment="1">
      <alignment horizontal="right"/>
    </xf>
    <xf numFmtId="4" fontId="49" fillId="0" borderId="0" xfId="4" applyNumberFormat="1" applyFont="1"/>
    <xf numFmtId="170" fontId="49" fillId="0" borderId="0" xfId="4" applyNumberFormat="1" applyFont="1"/>
    <xf numFmtId="171" fontId="37" fillId="0" borderId="0" xfId="4" applyNumberFormat="1" applyFont="1" applyAlignment="1">
      <alignment vertical="center"/>
    </xf>
    <xf numFmtId="0" fontId="47" fillId="0" borderId="0" xfId="0" applyFont="1" applyAlignment="1">
      <alignment horizontal="left" vertical="center"/>
    </xf>
    <xf numFmtId="0" fontId="47" fillId="0" borderId="0" xfId="0" applyFont="1" applyAlignment="1" applyProtection="1">
      <alignment vertical="center"/>
      <protection locked="0"/>
    </xf>
    <xf numFmtId="0" fontId="41" fillId="0" borderId="6" xfId="0" applyFont="1" applyBorder="1" applyAlignment="1" applyProtection="1">
      <alignment horizontal="center" vertical="center"/>
      <protection locked="0"/>
    </xf>
    <xf numFmtId="49" fontId="41" fillId="0" borderId="6" xfId="0" applyNumberFormat="1" applyFont="1" applyBorder="1" applyAlignment="1" applyProtection="1">
      <alignment horizontal="left" vertical="center" wrapText="1"/>
      <protection locked="0"/>
    </xf>
    <xf numFmtId="0" fontId="41" fillId="0" borderId="6" xfId="0" applyFont="1" applyBorder="1" applyAlignment="1" applyProtection="1">
      <alignment horizontal="left" vertical="center" wrapText="1"/>
      <protection locked="0"/>
    </xf>
    <xf numFmtId="0" fontId="41" fillId="0" borderId="6" xfId="0" applyFont="1" applyBorder="1" applyAlignment="1" applyProtection="1">
      <alignment horizontal="center" vertical="center" wrapText="1"/>
      <protection locked="0"/>
    </xf>
    <xf numFmtId="169" fontId="41" fillId="0" borderId="6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52" fillId="0" borderId="0" xfId="0" applyFont="1" applyAlignment="1">
      <alignment horizontal="left" vertical="center" wrapText="1"/>
    </xf>
    <xf numFmtId="169" fontId="47" fillId="0" borderId="0" xfId="0" applyNumberFormat="1" applyFont="1" applyAlignment="1">
      <alignment vertical="center"/>
    </xf>
    <xf numFmtId="0" fontId="9" fillId="0" borderId="7" xfId="4" applyFont="1" applyBorder="1" applyAlignment="1">
      <alignment vertical="center"/>
    </xf>
    <xf numFmtId="0" fontId="9" fillId="0" borderId="8" xfId="4" applyFont="1" applyBorder="1" applyAlignment="1">
      <alignment horizontal="left" vertical="center"/>
    </xf>
    <xf numFmtId="0" fontId="16" fillId="0" borderId="8" xfId="4" applyFont="1" applyBorder="1" applyAlignment="1">
      <alignment vertical="center"/>
    </xf>
    <xf numFmtId="0" fontId="9" fillId="0" borderId="8" xfId="4" applyFont="1" applyBorder="1" applyAlignment="1">
      <alignment vertical="center"/>
    </xf>
    <xf numFmtId="169" fontId="9" fillId="0" borderId="8" xfId="4" applyNumberFormat="1" applyFont="1" applyBorder="1" applyAlignment="1">
      <alignment horizontal="right" vertical="center"/>
    </xf>
    <xf numFmtId="4" fontId="16" fillId="0" borderId="8" xfId="4" applyNumberFormat="1" applyFont="1" applyBorder="1" applyAlignment="1">
      <alignment vertical="center"/>
    </xf>
    <xf numFmtId="171" fontId="16" fillId="0" borderId="8" xfId="4" applyNumberFormat="1" applyFont="1" applyBorder="1" applyAlignment="1" applyProtection="1">
      <alignment horizontal="right" vertical="center"/>
      <protection hidden="1"/>
    </xf>
    <xf numFmtId="171" fontId="53" fillId="0" borderId="8" xfId="4" applyNumberFormat="1" applyFont="1" applyBorder="1" applyAlignment="1">
      <alignment horizontal="right" vertical="center"/>
    </xf>
    <xf numFmtId="171" fontId="53" fillId="0" borderId="8" xfId="4" applyNumberFormat="1" applyFont="1" applyBorder="1" applyAlignment="1" applyProtection="1">
      <alignment horizontal="right" vertical="center"/>
      <protection hidden="1"/>
    </xf>
    <xf numFmtId="0" fontId="49" fillId="0" borderId="0" xfId="4" applyFont="1"/>
    <xf numFmtId="0" fontId="9" fillId="0" borderId="0" xfId="4" applyFont="1" applyAlignment="1">
      <alignment vertical="center"/>
    </xf>
    <xf numFmtId="0" fontId="11" fillId="0" borderId="0" xfId="4" applyFont="1" applyAlignment="1">
      <alignment horizontal="left" vertical="center"/>
    </xf>
    <xf numFmtId="0" fontId="19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169" fontId="11" fillId="0" borderId="0" xfId="4" applyNumberFormat="1" applyFont="1" applyAlignment="1">
      <alignment horizontal="right" vertical="center"/>
    </xf>
    <xf numFmtId="4" fontId="16" fillId="0" borderId="0" xfId="4" applyNumberFormat="1" applyFont="1" applyAlignment="1">
      <alignment vertical="center"/>
    </xf>
    <xf numFmtId="0" fontId="55" fillId="0" borderId="0" xfId="4" applyFont="1" applyAlignment="1">
      <alignment vertical="center"/>
    </xf>
    <xf numFmtId="166" fontId="53" fillId="0" borderId="0" xfId="4" applyNumberFormat="1" applyFont="1" applyAlignment="1">
      <alignment vertical="center"/>
    </xf>
    <xf numFmtId="0" fontId="30" fillId="0" borderId="0" xfId="4" applyFont="1" applyAlignment="1">
      <alignment horizontal="center" vertical="center"/>
    </xf>
    <xf numFmtId="0" fontId="53" fillId="0" borderId="0" xfId="4" applyFont="1" applyAlignment="1">
      <alignment vertical="center"/>
    </xf>
    <xf numFmtId="0" fontId="27" fillId="0" borderId="0" xfId="4" applyFont="1" applyAlignment="1">
      <alignment vertical="center"/>
    </xf>
    <xf numFmtId="0" fontId="54" fillId="0" borderId="0" xfId="4" applyFont="1" applyAlignment="1">
      <alignment vertical="center"/>
    </xf>
    <xf numFmtId="0" fontId="16" fillId="0" borderId="0" xfId="4" applyFont="1" applyAlignment="1">
      <alignment vertical="center"/>
    </xf>
    <xf numFmtId="169" fontId="19" fillId="0" borderId="0" xfId="4" applyNumberFormat="1" applyFont="1" applyAlignment="1">
      <alignment horizontal="right" vertical="center"/>
    </xf>
    <xf numFmtId="0" fontId="55" fillId="0" borderId="0" xfId="4" applyFont="1" applyAlignment="1">
      <alignment horizontal="center" vertical="center"/>
    </xf>
    <xf numFmtId="4" fontId="56" fillId="0" borderId="0" xfId="4" applyNumberFormat="1" applyFont="1" applyAlignment="1">
      <alignment horizontal="right"/>
    </xf>
    <xf numFmtId="0" fontId="33" fillId="0" borderId="0" xfId="4" applyFont="1"/>
    <xf numFmtId="0" fontId="34" fillId="0" borderId="0" xfId="4" applyFont="1"/>
    <xf numFmtId="0" fontId="34" fillId="0" borderId="0" xfId="4" applyFont="1" applyAlignment="1">
      <alignment horizontal="center"/>
    </xf>
    <xf numFmtId="171" fontId="18" fillId="0" borderId="8" xfId="4" applyNumberFormat="1" applyFont="1" applyBorder="1" applyAlignment="1" applyProtection="1">
      <alignment horizontal="right" vertical="center"/>
      <protection hidden="1"/>
    </xf>
    <xf numFmtId="0" fontId="56" fillId="5" borderId="10" xfId="0" applyFont="1" applyFill="1" applyBorder="1" applyAlignment="1">
      <alignment horizontal="center" vertical="center" wrapText="1"/>
    </xf>
    <xf numFmtId="0" fontId="56" fillId="5" borderId="11" xfId="0" applyFont="1" applyFill="1" applyBorder="1" applyAlignment="1">
      <alignment horizontal="center" vertical="center" wrapText="1"/>
    </xf>
    <xf numFmtId="4" fontId="58" fillId="0" borderId="1" xfId="0" applyNumberFormat="1" applyFont="1" applyBorder="1" applyAlignment="1">
      <alignment horizontal="center" vertical="center"/>
    </xf>
    <xf numFmtId="0" fontId="59" fillId="0" borderId="0" xfId="0" applyFont="1" applyAlignment="1">
      <alignment horizontal="left" vertical="center"/>
    </xf>
    <xf numFmtId="4" fontId="59" fillId="0" borderId="0" xfId="0" applyNumberFormat="1" applyFont="1"/>
    <xf numFmtId="0" fontId="0" fillId="0" borderId="12" xfId="0" applyBorder="1" applyAlignment="1">
      <alignment vertical="center"/>
    </xf>
    <xf numFmtId="0" fontId="60" fillId="0" borderId="0" xfId="0" applyFont="1"/>
    <xf numFmtId="0" fontId="60" fillId="0" borderId="0" xfId="0" applyFont="1" applyAlignment="1">
      <alignment horizontal="left"/>
    </xf>
    <xf numFmtId="0" fontId="61" fillId="0" borderId="0" xfId="0" applyFont="1" applyAlignment="1">
      <alignment horizontal="left"/>
    </xf>
    <xf numFmtId="4" fontId="61" fillId="0" borderId="0" xfId="0" applyNumberFormat="1" applyFont="1"/>
    <xf numFmtId="0" fontId="60" fillId="0" borderId="13" xfId="0" applyFont="1" applyBorder="1"/>
    <xf numFmtId="43" fontId="60" fillId="0" borderId="13" xfId="1" applyFont="1" applyBorder="1" applyAlignment="1"/>
    <xf numFmtId="0" fontId="62" fillId="0" borderId="0" xfId="0" applyFont="1" applyAlignment="1">
      <alignment horizontal="left"/>
    </xf>
    <xf numFmtId="4" fontId="62" fillId="0" borderId="0" xfId="0" applyNumberFormat="1" applyFont="1"/>
    <xf numFmtId="0" fontId="60" fillId="0" borderId="14" xfId="0" applyFont="1" applyBorder="1"/>
    <xf numFmtId="0" fontId="56" fillId="0" borderId="6" xfId="0" applyFont="1" applyBorder="1" applyAlignment="1" applyProtection="1">
      <alignment horizontal="center" vertical="center"/>
      <protection locked="0"/>
    </xf>
    <xf numFmtId="49" fontId="56" fillId="0" borderId="6" xfId="0" applyNumberFormat="1" applyFont="1" applyBorder="1" applyAlignment="1" applyProtection="1">
      <alignment horizontal="left" vertical="center" wrapText="1"/>
      <protection locked="0"/>
    </xf>
    <xf numFmtId="0" fontId="56" fillId="0" borderId="6" xfId="0" applyFont="1" applyBorder="1" applyAlignment="1" applyProtection="1">
      <alignment horizontal="left" vertical="center" wrapText="1"/>
      <protection locked="0"/>
    </xf>
    <xf numFmtId="0" fontId="56" fillId="0" borderId="6" xfId="0" applyFont="1" applyBorder="1" applyAlignment="1" applyProtection="1">
      <alignment horizontal="center" vertical="center" wrapText="1"/>
      <protection locked="0"/>
    </xf>
    <xf numFmtId="169" fontId="56" fillId="0" borderId="6" xfId="0" applyNumberFormat="1" applyFont="1" applyBorder="1" applyAlignment="1" applyProtection="1">
      <alignment vertical="center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43" fontId="0" fillId="0" borderId="14" xfId="1" applyFont="1" applyBorder="1" applyAlignment="1">
      <alignment vertical="center"/>
    </xf>
    <xf numFmtId="169" fontId="0" fillId="0" borderId="14" xfId="0" applyNumberFormat="1" applyBorder="1" applyAlignment="1">
      <alignment vertical="center"/>
    </xf>
    <xf numFmtId="172" fontId="0" fillId="0" borderId="14" xfId="0" applyNumberFormat="1" applyBorder="1" applyAlignment="1">
      <alignment vertical="center"/>
    </xf>
    <xf numFmtId="0" fontId="63" fillId="0" borderId="0" xfId="4" applyFont="1" applyAlignment="1">
      <alignment horizontal="left" vertical="center"/>
    </xf>
    <xf numFmtId="0" fontId="58" fillId="0" borderId="0" xfId="4" applyFont="1" applyAlignment="1">
      <alignment vertical="center"/>
    </xf>
    <xf numFmtId="0" fontId="58" fillId="0" borderId="0" xfId="4" applyFont="1" applyAlignment="1" applyProtection="1">
      <alignment vertical="center"/>
      <protection locked="0"/>
    </xf>
    <xf numFmtId="4" fontId="63" fillId="0" borderId="0" xfId="4" applyNumberFormat="1" applyFont="1" applyAlignment="1">
      <alignment vertical="center"/>
    </xf>
    <xf numFmtId="4" fontId="64" fillId="0" borderId="1" xfId="4" applyNumberFormat="1" applyFont="1" applyBorder="1" applyAlignment="1">
      <alignment vertical="center"/>
    </xf>
    <xf numFmtId="4" fontId="64" fillId="0" borderId="1" xfId="4" applyNumberFormat="1" applyFont="1" applyBorder="1" applyAlignment="1">
      <alignment horizontal="left" vertical="center"/>
    </xf>
    <xf numFmtId="4" fontId="65" fillId="0" borderId="1" xfId="4" applyNumberFormat="1" applyFont="1" applyBorder="1" applyAlignment="1">
      <alignment vertical="center"/>
    </xf>
    <xf numFmtId="4" fontId="64" fillId="0" borderId="1" xfId="4" applyNumberFormat="1" applyFont="1" applyBorder="1" applyAlignment="1" applyProtection="1">
      <alignment vertical="center"/>
      <protection locked="0"/>
    </xf>
    <xf numFmtId="4" fontId="66" fillId="0" borderId="1" xfId="4" applyNumberFormat="1" applyFont="1" applyBorder="1" applyAlignment="1">
      <alignment horizontal="center" vertical="center"/>
    </xf>
    <xf numFmtId="4" fontId="66" fillId="0" borderId="1" xfId="4" applyNumberFormat="1" applyFont="1" applyBorder="1" applyAlignment="1">
      <alignment horizontal="left" vertical="center" wrapText="1"/>
    </xf>
    <xf numFmtId="4" fontId="66" fillId="0" borderId="1" xfId="4" applyNumberFormat="1" applyFont="1" applyBorder="1" applyAlignment="1">
      <alignment horizontal="center" vertical="center" wrapText="1"/>
    </xf>
    <xf numFmtId="4" fontId="66" fillId="0" borderId="1" xfId="4" applyNumberFormat="1" applyFont="1" applyBorder="1" applyAlignment="1">
      <alignment vertical="center"/>
    </xf>
    <xf numFmtId="4" fontId="66" fillId="2" borderId="1" xfId="4" applyNumberFormat="1" applyFont="1" applyFill="1" applyBorder="1" applyAlignment="1" applyProtection="1">
      <alignment vertical="center"/>
      <protection locked="0"/>
    </xf>
    <xf numFmtId="4" fontId="66" fillId="0" borderId="1" xfId="4" applyNumberFormat="1" applyFont="1" applyBorder="1" applyAlignment="1" applyProtection="1">
      <alignment vertical="center"/>
      <protection locked="0"/>
    </xf>
    <xf numFmtId="4" fontId="67" fillId="0" borderId="1" xfId="4" applyNumberFormat="1" applyFont="1" applyBorder="1" applyAlignment="1">
      <alignment horizontal="center" vertical="center"/>
    </xf>
    <xf numFmtId="4" fontId="67" fillId="0" borderId="1" xfId="4" applyNumberFormat="1" applyFont="1" applyBorder="1" applyAlignment="1">
      <alignment horizontal="left" vertical="center" wrapText="1"/>
    </xf>
    <xf numFmtId="4" fontId="67" fillId="0" borderId="1" xfId="4" applyNumberFormat="1" applyFont="1" applyBorder="1" applyAlignment="1">
      <alignment horizontal="center" vertical="center" wrapText="1"/>
    </xf>
    <xf numFmtId="4" fontId="68" fillId="2" borderId="1" xfId="4" applyNumberFormat="1" applyFont="1" applyFill="1" applyBorder="1" applyAlignment="1" applyProtection="1">
      <alignment vertical="center"/>
      <protection locked="0"/>
    </xf>
    <xf numFmtId="0" fontId="66" fillId="0" borderId="1" xfId="4" applyFont="1" applyBorder="1" applyAlignment="1">
      <alignment horizontal="center" vertical="center"/>
    </xf>
    <xf numFmtId="49" fontId="66" fillId="0" borderId="1" xfId="4" applyNumberFormat="1" applyFont="1" applyBorder="1" applyAlignment="1">
      <alignment horizontal="left" vertical="center" wrapText="1"/>
    </xf>
    <xf numFmtId="0" fontId="66" fillId="0" borderId="1" xfId="4" applyFont="1" applyBorder="1" applyAlignment="1">
      <alignment horizontal="left" vertical="center" wrapText="1"/>
    </xf>
    <xf numFmtId="0" fontId="66" fillId="0" borderId="1" xfId="4" applyFont="1" applyBorder="1" applyAlignment="1">
      <alignment horizontal="center" vertical="center" wrapText="1"/>
    </xf>
    <xf numFmtId="169" fontId="66" fillId="0" borderId="1" xfId="4" applyNumberFormat="1" applyFont="1" applyBorder="1" applyAlignment="1">
      <alignment vertical="center"/>
    </xf>
    <xf numFmtId="43" fontId="60" fillId="0" borderId="14" xfId="1" applyFont="1" applyBorder="1" applyAlignment="1"/>
    <xf numFmtId="43" fontId="0" fillId="0" borderId="0" xfId="1" applyFont="1" applyBorder="1" applyAlignment="1">
      <alignment vertical="center"/>
    </xf>
    <xf numFmtId="4" fontId="0" fillId="0" borderId="12" xfId="0" applyNumberFormat="1" applyBorder="1" applyAlignment="1">
      <alignment vertical="center"/>
    </xf>
    <xf numFmtId="4" fontId="60" fillId="0" borderId="14" xfId="0" applyNumberFormat="1" applyFont="1" applyBorder="1"/>
    <xf numFmtId="4" fontId="60" fillId="0" borderId="13" xfId="0" applyNumberFormat="1" applyFont="1" applyBorder="1"/>
    <xf numFmtId="4" fontId="0" fillId="0" borderId="14" xfId="0" applyNumberFormat="1" applyBorder="1" applyAlignment="1">
      <alignment vertical="center"/>
    </xf>
    <xf numFmtId="0" fontId="19" fillId="0" borderId="0" xfId="4" applyFont="1" applyAlignment="1">
      <alignment horizontal="left" vertical="center"/>
    </xf>
    <xf numFmtId="0" fontId="1" fillId="0" borderId="0" xfId="9"/>
    <xf numFmtId="49" fontId="33" fillId="0" borderId="1" xfId="6" applyNumberFormat="1" applyFont="1" applyBorder="1" applyAlignment="1">
      <alignment horizontal="center" vertical="center" wrapText="1"/>
    </xf>
    <xf numFmtId="49" fontId="33" fillId="0" borderId="1" xfId="6" applyNumberFormat="1" applyFont="1" applyBorder="1" applyAlignment="1">
      <alignment horizontal="center" vertical="center"/>
    </xf>
    <xf numFmtId="169" fontId="33" fillId="0" borderId="1" xfId="6" applyNumberFormat="1" applyFont="1" applyBorder="1" applyAlignment="1">
      <alignment horizontal="center" vertical="center"/>
    </xf>
    <xf numFmtId="9" fontId="33" fillId="0" borderId="1" xfId="6" applyNumberFormat="1" applyFont="1" applyBorder="1" applyAlignment="1">
      <alignment horizontal="center" vertical="center"/>
    </xf>
    <xf numFmtId="49" fontId="33" fillId="0" borderId="1" xfId="4" applyNumberFormat="1" applyFont="1" applyBorder="1" applyAlignment="1">
      <alignment horizontal="center" vertical="center" wrapText="1"/>
    </xf>
    <xf numFmtId="169" fontId="38" fillId="0" borderId="1" xfId="4" applyNumberFormat="1" applyFont="1" applyBorder="1" applyAlignment="1">
      <alignment horizontal="center" vertical="center" wrapText="1"/>
    </xf>
    <xf numFmtId="170" fontId="38" fillId="0" borderId="1" xfId="4" applyNumberFormat="1" applyFont="1" applyBorder="1" applyAlignment="1">
      <alignment horizontal="center" vertical="center" wrapText="1"/>
    </xf>
    <xf numFmtId="49" fontId="38" fillId="0" borderId="1" xfId="4" applyNumberFormat="1" applyFont="1" applyBorder="1" applyAlignment="1">
      <alignment horizontal="center" vertical="center" wrapText="1"/>
    </xf>
    <xf numFmtId="169" fontId="37" fillId="0" borderId="1" xfId="4" applyNumberFormat="1" applyFont="1" applyBorder="1" applyAlignment="1">
      <alignment horizontal="center" vertical="center" wrapText="1"/>
    </xf>
    <xf numFmtId="170" fontId="37" fillId="0" borderId="1" xfId="4" applyNumberFormat="1" applyFont="1" applyBorder="1" applyAlignment="1">
      <alignment horizontal="center" vertical="center" wrapText="1"/>
    </xf>
    <xf numFmtId="49" fontId="37" fillId="0" borderId="1" xfId="4" applyNumberFormat="1" applyFont="1" applyBorder="1" applyAlignment="1">
      <alignment horizontal="center" vertical="center" wrapText="1"/>
    </xf>
    <xf numFmtId="49" fontId="33" fillId="4" borderId="1" xfId="6" applyNumberFormat="1" applyFont="1" applyFill="1" applyBorder="1" applyAlignment="1">
      <alignment horizontal="center" vertical="center"/>
    </xf>
    <xf numFmtId="49" fontId="33" fillId="4" borderId="1" xfId="6" applyNumberFormat="1" applyFont="1" applyFill="1" applyBorder="1" applyAlignment="1">
      <alignment horizontal="left" vertical="center"/>
    </xf>
    <xf numFmtId="0" fontId="40" fillId="4" borderId="1" xfId="4" applyFont="1" applyFill="1" applyBorder="1" applyAlignment="1">
      <alignment vertical="center" wrapText="1"/>
    </xf>
    <xf numFmtId="9" fontId="33" fillId="4" borderId="1" xfId="6" applyNumberFormat="1" applyFont="1" applyFill="1" applyBorder="1" applyAlignment="1">
      <alignment horizontal="center" vertical="center"/>
    </xf>
    <xf numFmtId="44" fontId="33" fillId="4" borderId="1" xfId="6" applyNumberFormat="1" applyFont="1" applyFill="1" applyBorder="1" applyAlignment="1">
      <alignment horizontal="center" vertical="center"/>
    </xf>
    <xf numFmtId="44" fontId="38" fillId="4" borderId="1" xfId="6" applyNumberFormat="1" applyFont="1" applyFill="1" applyBorder="1" applyAlignment="1">
      <alignment horizontal="center" vertical="center"/>
    </xf>
    <xf numFmtId="0" fontId="71" fillId="6" borderId="1" xfId="10" applyFont="1" applyFill="1" applyBorder="1"/>
    <xf numFmtId="0" fontId="72" fillId="6" borderId="1" xfId="10" applyFont="1" applyFill="1" applyBorder="1" applyAlignment="1">
      <alignment horizontal="left"/>
    </xf>
    <xf numFmtId="0" fontId="71" fillId="6" borderId="1" xfId="10" applyFont="1" applyFill="1" applyBorder="1" applyProtection="1">
      <protection locked="0"/>
    </xf>
    <xf numFmtId="171" fontId="73" fillId="6" borderId="1" xfId="4" applyNumberFormat="1" applyFont="1" applyFill="1" applyBorder="1" applyAlignment="1">
      <alignment vertical="center"/>
    </xf>
    <xf numFmtId="169" fontId="74" fillId="6" borderId="1" xfId="10" applyNumberFormat="1" applyFont="1" applyFill="1" applyBorder="1" applyAlignment="1" applyProtection="1">
      <alignment vertical="center"/>
      <protection locked="0"/>
    </xf>
    <xf numFmtId="4" fontId="74" fillId="6" borderId="1" xfId="10" applyNumberFormat="1" applyFont="1" applyFill="1" applyBorder="1" applyAlignment="1" applyProtection="1">
      <alignment vertical="center"/>
      <protection locked="0"/>
    </xf>
    <xf numFmtId="4" fontId="75" fillId="6" borderId="1" xfId="4" applyNumberFormat="1" applyFont="1" applyFill="1" applyBorder="1" applyAlignment="1">
      <alignment vertical="center"/>
    </xf>
    <xf numFmtId="2" fontId="75" fillId="6" borderId="1" xfId="4" applyNumberFormat="1" applyFont="1" applyFill="1" applyBorder="1" applyAlignment="1">
      <alignment horizontal="right" vertical="center"/>
    </xf>
    <xf numFmtId="0" fontId="56" fillId="0" borderId="1" xfId="10" applyFont="1" applyBorder="1" applyAlignment="1" applyProtection="1">
      <alignment horizontal="center" vertical="center"/>
      <protection locked="0"/>
    </xf>
    <xf numFmtId="49" fontId="56" fillId="0" borderId="1" xfId="10" applyNumberFormat="1" applyFont="1" applyBorder="1" applyAlignment="1" applyProtection="1">
      <alignment horizontal="left" vertical="center" wrapText="1"/>
      <protection locked="0"/>
    </xf>
    <xf numFmtId="0" fontId="56" fillId="0" borderId="1" xfId="10" applyFont="1" applyBorder="1" applyAlignment="1" applyProtection="1">
      <alignment horizontal="left" vertical="center" wrapText="1"/>
      <protection locked="0"/>
    </xf>
    <xf numFmtId="0" fontId="56" fillId="0" borderId="1" xfId="10" applyFont="1" applyBorder="1" applyAlignment="1" applyProtection="1">
      <alignment horizontal="center" vertical="center" wrapText="1"/>
      <protection locked="0"/>
    </xf>
    <xf numFmtId="0" fontId="0" fillId="0" borderId="1" xfId="0" applyBorder="1"/>
    <xf numFmtId="4" fontId="0" fillId="0" borderId="1" xfId="0" applyNumberFormat="1" applyBorder="1"/>
    <xf numFmtId="169" fontId="76" fillId="0" borderId="1" xfId="10" applyNumberFormat="1" applyFont="1" applyBorder="1" applyAlignment="1" applyProtection="1">
      <alignment vertical="center"/>
      <protection locked="0"/>
    </xf>
    <xf numFmtId="4" fontId="76" fillId="0" borderId="1" xfId="10" applyNumberFormat="1" applyFont="1" applyBorder="1" applyAlignment="1" applyProtection="1">
      <alignment vertical="center"/>
      <protection locked="0"/>
    </xf>
    <xf numFmtId="171" fontId="38" fillId="0" borderId="1" xfId="4" applyNumberFormat="1" applyFont="1" applyBorder="1" applyAlignment="1">
      <alignment vertical="center"/>
    </xf>
    <xf numFmtId="4" fontId="36" fillId="0" borderId="1" xfId="4" applyNumberFormat="1" applyFont="1" applyBorder="1" applyAlignment="1">
      <alignment vertical="center"/>
    </xf>
    <xf numFmtId="2" fontId="36" fillId="0" borderId="1" xfId="4" applyNumberFormat="1" applyFont="1" applyBorder="1" applyAlignment="1">
      <alignment horizontal="right" vertical="center"/>
    </xf>
    <xf numFmtId="171" fontId="37" fillId="0" borderId="1" xfId="4" applyNumberFormat="1" applyFont="1" applyBorder="1" applyAlignment="1">
      <alignment vertical="center"/>
    </xf>
    <xf numFmtId="0" fontId="77" fillId="0" borderId="1" xfId="10" applyFont="1" applyBorder="1" applyAlignment="1" applyProtection="1">
      <alignment horizontal="center" vertical="center"/>
      <protection locked="0"/>
    </xf>
    <xf numFmtId="49" fontId="77" fillId="0" borderId="1" xfId="10" applyNumberFormat="1" applyFont="1" applyBorder="1" applyAlignment="1" applyProtection="1">
      <alignment horizontal="left" vertical="center" wrapText="1"/>
      <protection locked="0"/>
    </xf>
    <xf numFmtId="0" fontId="77" fillId="0" borderId="1" xfId="10" applyFont="1" applyBorder="1" applyAlignment="1" applyProtection="1">
      <alignment horizontal="left" vertical="center" wrapText="1"/>
      <protection locked="0"/>
    </xf>
    <xf numFmtId="0" fontId="77" fillId="0" borderId="1" xfId="10" applyFont="1" applyBorder="1" applyAlignment="1" applyProtection="1">
      <alignment horizontal="center" vertical="center" wrapText="1"/>
      <protection locked="0"/>
    </xf>
    <xf numFmtId="169" fontId="78" fillId="0" borderId="1" xfId="10" applyNumberFormat="1" applyFont="1" applyBorder="1" applyAlignment="1" applyProtection="1">
      <alignment vertical="center"/>
      <protection locked="0"/>
    </xf>
    <xf numFmtId="4" fontId="78" fillId="0" borderId="1" xfId="10" applyNumberFormat="1" applyFont="1" applyBorder="1" applyAlignment="1" applyProtection="1">
      <alignment vertical="center"/>
      <protection locked="0"/>
    </xf>
    <xf numFmtId="0" fontId="79" fillId="6" borderId="1" xfId="0" applyFont="1" applyFill="1" applyBorder="1"/>
    <xf numFmtId="0" fontId="79" fillId="0" borderId="1" xfId="0" applyFont="1" applyBorder="1"/>
    <xf numFmtId="0" fontId="6" fillId="0" borderId="1" xfId="0" applyFont="1" applyBorder="1"/>
    <xf numFmtId="169" fontId="56" fillId="0" borderId="1" xfId="0" applyNumberFormat="1" applyFont="1" applyBorder="1" applyAlignment="1" applyProtection="1">
      <alignment vertical="center"/>
      <protection locked="0"/>
    </xf>
    <xf numFmtId="4" fontId="56" fillId="0" borderId="1" xfId="0" applyNumberFormat="1" applyFont="1" applyBorder="1" applyAlignment="1" applyProtection="1">
      <alignment vertical="center"/>
      <protection locked="0"/>
    </xf>
    <xf numFmtId="169" fontId="77" fillId="0" borderId="1" xfId="0" applyNumberFormat="1" applyFont="1" applyBorder="1" applyAlignment="1" applyProtection="1">
      <alignment vertical="center"/>
      <protection locked="0"/>
    </xf>
    <xf numFmtId="4" fontId="77" fillId="0" borderId="1" xfId="0" applyNumberFormat="1" applyFont="1" applyBorder="1" applyAlignment="1" applyProtection="1">
      <alignment vertical="center"/>
      <protection locked="0"/>
    </xf>
    <xf numFmtId="0" fontId="80" fillId="6" borderId="1" xfId="10" applyFont="1" applyFill="1" applyBorder="1" applyAlignment="1">
      <alignment horizontal="left"/>
    </xf>
    <xf numFmtId="0" fontId="56" fillId="0" borderId="0" xfId="10" applyFont="1" applyAlignment="1" applyProtection="1">
      <alignment horizontal="center" vertical="center"/>
      <protection locked="0"/>
    </xf>
    <xf numFmtId="49" fontId="56" fillId="0" borderId="0" xfId="10" applyNumberFormat="1" applyFont="1" applyAlignment="1" applyProtection="1">
      <alignment horizontal="left" vertical="center" wrapText="1"/>
      <protection locked="0"/>
    </xf>
    <xf numFmtId="0" fontId="56" fillId="0" borderId="0" xfId="10" applyFont="1" applyAlignment="1" applyProtection="1">
      <alignment horizontal="left" vertical="center" wrapText="1"/>
      <protection locked="0"/>
    </xf>
    <xf numFmtId="0" fontId="56" fillId="0" borderId="0" xfId="10" applyFont="1" applyAlignment="1" applyProtection="1">
      <alignment horizontal="center" vertical="center" wrapText="1"/>
      <protection locked="0"/>
    </xf>
    <xf numFmtId="169" fontId="56" fillId="0" borderId="0" xfId="0" applyNumberFormat="1" applyFont="1" applyAlignment="1" applyProtection="1">
      <alignment vertical="center"/>
      <protection locked="0"/>
    </xf>
    <xf numFmtId="4" fontId="56" fillId="0" borderId="0" xfId="0" applyNumberFormat="1" applyFont="1" applyAlignment="1" applyProtection="1">
      <alignment vertical="center"/>
      <protection locked="0"/>
    </xf>
    <xf numFmtId="4" fontId="0" fillId="0" borderId="0" xfId="0" applyNumberFormat="1"/>
    <xf numFmtId="169" fontId="76" fillId="0" borderId="0" xfId="10" applyNumberFormat="1" applyFont="1" applyAlignment="1" applyProtection="1">
      <alignment vertical="center"/>
      <protection locked="0"/>
    </xf>
    <xf numFmtId="4" fontId="76" fillId="0" borderId="0" xfId="10" applyNumberFormat="1" applyFont="1" applyAlignment="1" applyProtection="1">
      <alignment vertical="center"/>
      <protection locked="0"/>
    </xf>
    <xf numFmtId="2" fontId="36" fillId="0" borderId="0" xfId="4" applyNumberFormat="1" applyFont="1" applyAlignment="1">
      <alignment horizontal="right" vertical="center"/>
    </xf>
    <xf numFmtId="0" fontId="56" fillId="6" borderId="0" xfId="10" applyFont="1" applyFill="1" applyAlignment="1" applyProtection="1">
      <alignment horizontal="center" vertical="center"/>
      <protection locked="0"/>
    </xf>
    <xf numFmtId="49" fontId="56" fillId="6" borderId="0" xfId="10" applyNumberFormat="1" applyFont="1" applyFill="1" applyAlignment="1" applyProtection="1">
      <alignment horizontal="left" vertical="center" wrapText="1"/>
      <protection locked="0"/>
    </xf>
    <xf numFmtId="0" fontId="81" fillId="6" borderId="0" xfId="10" applyFont="1" applyFill="1"/>
    <xf numFmtId="0" fontId="56" fillId="6" borderId="0" xfId="10" applyFont="1" applyFill="1" applyAlignment="1" applyProtection="1">
      <alignment horizontal="center" vertical="center" wrapText="1"/>
      <protection locked="0"/>
    </xf>
    <xf numFmtId="169" fontId="56" fillId="6" borderId="0" xfId="0" applyNumberFormat="1" applyFont="1" applyFill="1" applyAlignment="1" applyProtection="1">
      <alignment vertical="center"/>
      <protection locked="0"/>
    </xf>
    <xf numFmtId="4" fontId="56" fillId="6" borderId="0" xfId="0" applyNumberFormat="1" applyFont="1" applyFill="1" applyAlignment="1" applyProtection="1">
      <alignment vertical="center"/>
      <protection locked="0"/>
    </xf>
    <xf numFmtId="4" fontId="0" fillId="6" borderId="0" xfId="0" applyNumberFormat="1" applyFill="1"/>
    <xf numFmtId="169" fontId="76" fillId="6" borderId="0" xfId="10" applyNumberFormat="1" applyFont="1" applyFill="1" applyAlignment="1" applyProtection="1">
      <alignment vertical="center"/>
      <protection locked="0"/>
    </xf>
    <xf numFmtId="4" fontId="76" fillId="6" borderId="0" xfId="10" applyNumberFormat="1" applyFont="1" applyFill="1" applyAlignment="1" applyProtection="1">
      <alignment vertical="center"/>
      <protection locked="0"/>
    </xf>
    <xf numFmtId="171" fontId="73" fillId="6" borderId="0" xfId="4" applyNumberFormat="1" applyFont="1" applyFill="1" applyAlignment="1">
      <alignment vertical="center"/>
    </xf>
    <xf numFmtId="4" fontId="36" fillId="6" borderId="0" xfId="4" applyNumberFormat="1" applyFont="1" applyFill="1" applyAlignment="1">
      <alignment vertical="center"/>
    </xf>
    <xf numFmtId="2" fontId="36" fillId="6" borderId="0" xfId="4" applyNumberFormat="1" applyFont="1" applyFill="1" applyAlignment="1">
      <alignment horizontal="right" vertical="center"/>
    </xf>
    <xf numFmtId="0" fontId="82" fillId="0" borderId="1" xfId="10" applyFont="1" applyBorder="1"/>
    <xf numFmtId="0" fontId="82" fillId="0" borderId="1" xfId="10" applyFont="1" applyBorder="1" applyAlignment="1">
      <alignment horizontal="center" vertical="center"/>
    </xf>
    <xf numFmtId="4" fontId="82" fillId="0" borderId="1" xfId="10" applyNumberFormat="1" applyFont="1" applyBorder="1"/>
    <xf numFmtId="171" fontId="38" fillId="0" borderId="5" xfId="4" applyNumberFormat="1" applyFont="1" applyBorder="1" applyAlignment="1">
      <alignment vertical="center"/>
    </xf>
    <xf numFmtId="0" fontId="70" fillId="0" borderId="0" xfId="10"/>
    <xf numFmtId="0" fontId="83" fillId="0" borderId="0" xfId="10" applyFont="1"/>
    <xf numFmtId="0" fontId="83" fillId="0" borderId="0" xfId="10" applyFont="1" applyAlignment="1">
      <alignment horizontal="center" vertical="center"/>
    </xf>
    <xf numFmtId="4" fontId="83" fillId="0" borderId="0" xfId="10" applyNumberFormat="1" applyFont="1"/>
    <xf numFmtId="0" fontId="70" fillId="0" borderId="1" xfId="10" applyBorder="1"/>
    <xf numFmtId="0" fontId="70" fillId="0" borderId="1" xfId="10" applyBorder="1" applyAlignment="1">
      <alignment horizontal="center" vertical="center"/>
    </xf>
    <xf numFmtId="4" fontId="70" fillId="0" borderId="1" xfId="10" applyNumberFormat="1" applyBorder="1"/>
    <xf numFmtId="166" fontId="16" fillId="0" borderId="8" xfId="4" applyNumberFormat="1" applyFont="1" applyBorder="1" applyAlignment="1">
      <alignment vertical="center"/>
    </xf>
    <xf numFmtId="171" fontId="84" fillId="0" borderId="8" xfId="4" applyNumberFormat="1" applyFont="1" applyBorder="1" applyAlignment="1" applyProtection="1">
      <alignment horizontal="right" vertical="center"/>
      <protection hidden="1"/>
    </xf>
    <xf numFmtId="171" fontId="18" fillId="0" borderId="9" xfId="4" applyNumberFormat="1" applyFont="1" applyBorder="1" applyAlignment="1" applyProtection="1">
      <alignment horizontal="right" vertical="center"/>
      <protection hidden="1"/>
    </xf>
    <xf numFmtId="166" fontId="16" fillId="0" borderId="0" xfId="4" applyNumberFormat="1" applyFont="1" applyAlignment="1">
      <alignment vertical="center"/>
    </xf>
    <xf numFmtId="49" fontId="33" fillId="0" borderId="1" xfId="6" applyNumberFormat="1" applyFont="1" applyBorder="1" applyAlignment="1">
      <alignment horizontal="left" vertical="center"/>
    </xf>
    <xf numFmtId="0" fontId="40" fillId="0" borderId="1" xfId="4" applyFont="1" applyBorder="1" applyAlignment="1">
      <alignment vertical="center" wrapText="1"/>
    </xf>
    <xf numFmtId="44" fontId="33" fillId="0" borderId="1" xfId="6" applyNumberFormat="1" applyFont="1" applyBorder="1" applyAlignment="1">
      <alignment horizontal="center" vertical="center"/>
    </xf>
    <xf numFmtId="44" fontId="38" fillId="0" borderId="1" xfId="6" applyNumberFormat="1" applyFont="1" applyBorder="1" applyAlignment="1">
      <alignment horizontal="center" vertical="center"/>
    </xf>
    <xf numFmtId="0" fontId="60" fillId="4" borderId="0" xfId="9" applyFont="1" applyFill="1"/>
    <xf numFmtId="0" fontId="61" fillId="4" borderId="0" xfId="9" applyFont="1" applyFill="1" applyAlignment="1">
      <alignment horizontal="left"/>
    </xf>
    <xf numFmtId="0" fontId="0" fillId="4" borderId="0" xfId="0" applyFill="1"/>
    <xf numFmtId="0" fontId="62" fillId="4" borderId="0" xfId="9" applyFont="1" applyFill="1" applyAlignment="1">
      <alignment horizontal="left"/>
    </xf>
    <xf numFmtId="171" fontId="85" fillId="4" borderId="0" xfId="0" applyNumberFormat="1" applyFont="1" applyFill="1"/>
    <xf numFmtId="171" fontId="86" fillId="4" borderId="0" xfId="0" applyNumberFormat="1" applyFont="1" applyFill="1"/>
    <xf numFmtId="0" fontId="56" fillId="0" borderId="1" xfId="9" applyFont="1" applyBorder="1" applyAlignment="1" applyProtection="1">
      <alignment horizontal="center" vertical="center"/>
      <protection locked="0"/>
    </xf>
    <xf numFmtId="49" fontId="56" fillId="0" borderId="1" xfId="9" applyNumberFormat="1" applyFont="1" applyBorder="1" applyAlignment="1" applyProtection="1">
      <alignment horizontal="left" vertical="center" wrapText="1"/>
      <protection locked="0"/>
    </xf>
    <xf numFmtId="0" fontId="56" fillId="0" borderId="1" xfId="9" applyFont="1" applyBorder="1" applyAlignment="1" applyProtection="1">
      <alignment horizontal="left" vertical="center" wrapText="1"/>
      <protection locked="0"/>
    </xf>
    <xf numFmtId="0" fontId="56" fillId="0" borderId="1" xfId="9" applyFont="1" applyBorder="1" applyAlignment="1" applyProtection="1">
      <alignment horizontal="center" vertical="center" wrapText="1"/>
      <protection locked="0"/>
    </xf>
    <xf numFmtId="169" fontId="56" fillId="0" borderId="1" xfId="9" applyNumberFormat="1" applyFont="1" applyBorder="1" applyAlignment="1" applyProtection="1">
      <alignment vertical="center"/>
      <protection locked="0"/>
    </xf>
    <xf numFmtId="169" fontId="76" fillId="0" borderId="1" xfId="9" applyNumberFormat="1" applyFont="1" applyBorder="1" applyAlignment="1" applyProtection="1">
      <alignment vertical="center"/>
      <protection locked="0"/>
    </xf>
    <xf numFmtId="4" fontId="76" fillId="0" borderId="1" xfId="9" applyNumberFormat="1" applyFont="1" applyBorder="1" applyAlignment="1" applyProtection="1">
      <alignment vertical="center"/>
      <protection locked="0"/>
    </xf>
    <xf numFmtId="0" fontId="87" fillId="0" borderId="1" xfId="9" applyFont="1" applyBorder="1" applyAlignment="1">
      <alignment vertical="center"/>
    </xf>
    <xf numFmtId="4" fontId="87" fillId="0" borderId="1" xfId="9" applyNumberFormat="1" applyFont="1" applyBorder="1" applyAlignment="1">
      <alignment vertical="center"/>
    </xf>
    <xf numFmtId="4" fontId="87" fillId="0" borderId="1" xfId="9" applyNumberFormat="1" applyFont="1" applyBorder="1" applyAlignment="1" applyProtection="1">
      <alignment vertical="center"/>
      <protection locked="0"/>
    </xf>
    <xf numFmtId="0" fontId="77" fillId="0" borderId="1" xfId="9" applyFont="1" applyBorder="1" applyAlignment="1" applyProtection="1">
      <alignment horizontal="center" vertical="center"/>
      <protection locked="0"/>
    </xf>
    <xf numFmtId="49" fontId="77" fillId="0" borderId="1" xfId="9" applyNumberFormat="1" applyFont="1" applyBorder="1" applyAlignment="1" applyProtection="1">
      <alignment horizontal="left" vertical="center" wrapText="1"/>
      <protection locked="0"/>
    </xf>
    <xf numFmtId="0" fontId="77" fillId="0" borderId="1" xfId="9" applyFont="1" applyBorder="1" applyAlignment="1" applyProtection="1">
      <alignment horizontal="left" vertical="center" wrapText="1"/>
      <protection locked="0"/>
    </xf>
    <xf numFmtId="0" fontId="77" fillId="0" borderId="1" xfId="9" applyFont="1" applyBorder="1" applyAlignment="1" applyProtection="1">
      <alignment horizontal="center" vertical="center" wrapText="1"/>
      <protection locked="0"/>
    </xf>
    <xf numFmtId="169" fontId="77" fillId="0" borderId="1" xfId="9" applyNumberFormat="1" applyFont="1" applyBorder="1" applyAlignment="1" applyProtection="1">
      <alignment vertical="center"/>
      <protection locked="0"/>
    </xf>
    <xf numFmtId="169" fontId="78" fillId="0" borderId="1" xfId="9" applyNumberFormat="1" applyFont="1" applyBorder="1" applyAlignment="1" applyProtection="1">
      <alignment vertical="center"/>
      <protection locked="0"/>
    </xf>
    <xf numFmtId="4" fontId="78" fillId="0" borderId="1" xfId="9" applyNumberFormat="1" applyFont="1" applyBorder="1" applyAlignment="1" applyProtection="1">
      <alignment vertical="center"/>
      <protection locked="0"/>
    </xf>
    <xf numFmtId="0" fontId="71" fillId="4" borderId="1" xfId="9" applyFont="1" applyFill="1" applyBorder="1"/>
    <xf numFmtId="0" fontId="72" fillId="4" borderId="1" xfId="9" applyFont="1" applyFill="1" applyBorder="1" applyAlignment="1">
      <alignment horizontal="left"/>
    </xf>
    <xf numFmtId="0" fontId="79" fillId="4" borderId="1" xfId="0" applyFont="1" applyFill="1" applyBorder="1"/>
    <xf numFmtId="171" fontId="85" fillId="4" borderId="1" xfId="9" applyNumberFormat="1" applyFont="1" applyFill="1" applyBorder="1"/>
    <xf numFmtId="171" fontId="88" fillId="4" borderId="1" xfId="9" applyNumberFormat="1" applyFont="1" applyFill="1" applyBorder="1" applyAlignment="1">
      <alignment vertical="center"/>
    </xf>
    <xf numFmtId="169" fontId="56" fillId="0" borderId="0" xfId="9" applyNumberFormat="1" applyFont="1" applyAlignment="1" applyProtection="1">
      <alignment vertical="center"/>
      <protection locked="0"/>
    </xf>
    <xf numFmtId="4" fontId="56" fillId="0" borderId="0" xfId="9" applyNumberFormat="1" applyFont="1" applyAlignment="1" applyProtection="1">
      <alignment vertical="center"/>
      <protection locked="0"/>
    </xf>
    <xf numFmtId="49" fontId="16" fillId="0" borderId="0" xfId="4" applyNumberFormat="1" applyFont="1" applyAlignment="1">
      <alignment horizontal="center" vertical="center" wrapText="1"/>
    </xf>
    <xf numFmtId="0" fontId="1" fillId="0" borderId="0" xfId="9" applyAlignment="1">
      <alignment wrapText="1"/>
    </xf>
    <xf numFmtId="169" fontId="33" fillId="0" borderId="1" xfId="6" applyNumberFormat="1" applyFont="1" applyBorder="1" applyAlignment="1">
      <alignment horizontal="center" vertical="center" wrapText="1"/>
    </xf>
    <xf numFmtId="9" fontId="33" fillId="0" borderId="1" xfId="6" applyNumberFormat="1" applyFont="1" applyBorder="1" applyAlignment="1">
      <alignment horizontal="center" vertical="center" wrapText="1"/>
    </xf>
    <xf numFmtId="49" fontId="73" fillId="4" borderId="3" xfId="6" applyNumberFormat="1" applyFont="1" applyFill="1" applyBorder="1" applyAlignment="1">
      <alignment horizontal="center" vertical="center" wrapText="1"/>
    </xf>
    <xf numFmtId="49" fontId="73" fillId="4" borderId="3" xfId="6" applyNumberFormat="1" applyFont="1" applyFill="1" applyBorder="1" applyAlignment="1">
      <alignment horizontal="left" vertical="center" wrapText="1"/>
    </xf>
    <xf numFmtId="169" fontId="73" fillId="4" borderId="3" xfId="6" applyNumberFormat="1" applyFont="1" applyFill="1" applyBorder="1" applyAlignment="1">
      <alignment horizontal="center" vertical="center" wrapText="1"/>
    </xf>
    <xf numFmtId="9" fontId="73" fillId="4" borderId="3" xfId="6" applyNumberFormat="1" applyFont="1" applyFill="1" applyBorder="1" applyAlignment="1">
      <alignment horizontal="center" vertical="center" wrapText="1"/>
    </xf>
    <xf numFmtId="49" fontId="73" fillId="4" borderId="3" xfId="4" applyNumberFormat="1" applyFont="1" applyFill="1" applyBorder="1" applyAlignment="1">
      <alignment horizontal="center" vertical="center" wrapText="1"/>
    </xf>
    <xf numFmtId="169" fontId="73" fillId="4" borderId="3" xfId="4" applyNumberFormat="1" applyFont="1" applyFill="1" applyBorder="1" applyAlignment="1">
      <alignment horizontal="center" vertical="center" wrapText="1"/>
    </xf>
    <xf numFmtId="170" fontId="73" fillId="4" borderId="3" xfId="4" applyNumberFormat="1" applyFont="1" applyFill="1" applyBorder="1" applyAlignment="1">
      <alignment horizontal="center" vertical="center" wrapText="1"/>
    </xf>
    <xf numFmtId="171" fontId="73" fillId="4" borderId="3" xfId="4" applyNumberFormat="1" applyFont="1" applyFill="1" applyBorder="1" applyAlignment="1">
      <alignment horizontal="center" vertical="center" wrapText="1"/>
    </xf>
    <xf numFmtId="0" fontId="90" fillId="0" borderId="1" xfId="11" applyFont="1" applyBorder="1" applyAlignment="1">
      <alignment horizontal="right" vertical="center" wrapText="1"/>
    </xf>
    <xf numFmtId="0" fontId="91" fillId="0" borderId="1" xfId="9" applyFont="1" applyBorder="1" applyAlignment="1">
      <alignment vertical="center" wrapText="1"/>
    </xf>
    <xf numFmtId="0" fontId="90" fillId="0" borderId="1" xfId="11" applyFont="1" applyBorder="1" applyAlignment="1">
      <alignment horizontal="left" vertical="center" wrapText="1"/>
    </xf>
    <xf numFmtId="0" fontId="90" fillId="0" borderId="1" xfId="11" applyFont="1" applyBorder="1" applyAlignment="1">
      <alignment horizontal="center" vertical="center" wrapText="1"/>
    </xf>
    <xf numFmtId="0" fontId="56" fillId="0" borderId="1" xfId="0" applyFont="1" applyBorder="1" applyAlignment="1">
      <alignment vertical="center" wrapText="1"/>
    </xf>
    <xf numFmtId="4" fontId="76" fillId="0" borderId="1" xfId="11" applyNumberFormat="1" applyFont="1" applyBorder="1" applyAlignment="1">
      <alignment horizontal="right" vertical="center" wrapText="1"/>
    </xf>
    <xf numFmtId="43" fontId="76" fillId="0" borderId="1" xfId="12" applyFont="1" applyFill="1" applyBorder="1" applyAlignment="1">
      <alignment vertical="center" wrapText="1"/>
    </xf>
    <xf numFmtId="4" fontId="87" fillId="0" borderId="1" xfId="11" applyNumberFormat="1" applyFont="1" applyBorder="1" applyAlignment="1">
      <alignment horizontal="right" vertical="center" wrapText="1"/>
    </xf>
    <xf numFmtId="43" fontId="87" fillId="0" borderId="1" xfId="12" applyFont="1" applyFill="1" applyBorder="1" applyAlignment="1">
      <alignment vertical="center" wrapText="1"/>
    </xf>
    <xf numFmtId="0" fontId="56" fillId="0" borderId="1" xfId="9" applyFont="1" applyBorder="1" applyAlignment="1">
      <alignment horizontal="left" vertical="center" wrapText="1"/>
    </xf>
    <xf numFmtId="0" fontId="56" fillId="0" borderId="1" xfId="9" applyFont="1" applyBorder="1" applyAlignment="1">
      <alignment horizontal="center" vertical="center" wrapText="1"/>
    </xf>
    <xf numFmtId="49" fontId="56" fillId="0" borderId="1" xfId="9" applyNumberFormat="1" applyFont="1" applyBorder="1" applyAlignment="1">
      <alignment horizontal="left" vertical="center" wrapText="1"/>
    </xf>
    <xf numFmtId="169" fontId="76" fillId="0" borderId="1" xfId="9" applyNumberFormat="1" applyFont="1" applyBorder="1" applyAlignment="1">
      <alignment vertical="center" wrapText="1"/>
    </xf>
    <xf numFmtId="173" fontId="76" fillId="0" borderId="1" xfId="12" applyNumberFormat="1" applyFont="1" applyFill="1" applyBorder="1" applyAlignment="1">
      <alignment horizontal="right" vertical="center" wrapText="1"/>
    </xf>
    <xf numFmtId="173" fontId="87" fillId="0" borderId="1" xfId="12" applyNumberFormat="1" applyFont="1" applyFill="1" applyBorder="1" applyAlignment="1">
      <alignment horizontal="right" vertical="center" wrapText="1"/>
    </xf>
    <xf numFmtId="0" fontId="74" fillId="4" borderId="3" xfId="9" applyFont="1" applyFill="1" applyBorder="1" applyAlignment="1">
      <alignment horizontal="center" vertical="center" wrapText="1"/>
    </xf>
    <xf numFmtId="49" fontId="74" fillId="4" borderId="3" xfId="9" applyNumberFormat="1" applyFont="1" applyFill="1" applyBorder="1" applyAlignment="1">
      <alignment horizontal="left" vertical="center" wrapText="1"/>
    </xf>
    <xf numFmtId="0" fontId="88" fillId="4" borderId="3" xfId="9" applyFont="1" applyFill="1" applyBorder="1" applyAlignment="1">
      <alignment horizontal="left" vertical="center" wrapText="1"/>
    </xf>
    <xf numFmtId="0" fontId="74" fillId="4" borderId="3" xfId="0" applyFont="1" applyFill="1" applyBorder="1" applyAlignment="1">
      <alignment vertical="center" wrapText="1"/>
    </xf>
    <xf numFmtId="169" fontId="76" fillId="4" borderId="3" xfId="9" applyNumberFormat="1" applyFont="1" applyFill="1" applyBorder="1" applyAlignment="1">
      <alignment vertical="center" wrapText="1"/>
    </xf>
    <xf numFmtId="4" fontId="76" fillId="4" borderId="3" xfId="11" applyNumberFormat="1" applyFont="1" applyFill="1" applyBorder="1" applyAlignment="1">
      <alignment horizontal="right" vertical="center" wrapText="1"/>
    </xf>
    <xf numFmtId="43" fontId="88" fillId="4" borderId="3" xfId="12" applyFont="1" applyFill="1" applyBorder="1" applyAlignment="1">
      <alignment vertical="center" wrapText="1"/>
    </xf>
    <xf numFmtId="169" fontId="74" fillId="4" borderId="3" xfId="9" applyNumberFormat="1" applyFont="1" applyFill="1" applyBorder="1" applyAlignment="1">
      <alignment vertical="center" wrapText="1"/>
    </xf>
    <xf numFmtId="4" fontId="74" fillId="4" borderId="3" xfId="11" applyNumberFormat="1" applyFont="1" applyFill="1" applyBorder="1" applyAlignment="1">
      <alignment horizontal="right" vertical="center" wrapText="1"/>
    </xf>
    <xf numFmtId="0" fontId="77" fillId="0" borderId="1" xfId="9" applyFont="1" applyBorder="1" applyAlignment="1">
      <alignment horizontal="center" vertical="center" wrapText="1"/>
    </xf>
    <xf numFmtId="49" fontId="77" fillId="0" borderId="1" xfId="9" applyNumberFormat="1" applyFont="1" applyBorder="1" applyAlignment="1">
      <alignment horizontal="left" vertical="center" wrapText="1"/>
    </xf>
    <xf numFmtId="0" fontId="77" fillId="0" borderId="1" xfId="9" applyFont="1" applyBorder="1" applyAlignment="1">
      <alignment horizontal="left" vertical="center" wrapText="1"/>
    </xf>
    <xf numFmtId="169" fontId="78" fillId="0" borderId="1" xfId="9" applyNumberFormat="1" applyFont="1" applyBorder="1" applyAlignment="1">
      <alignment vertical="center" wrapText="1"/>
    </xf>
    <xf numFmtId="169" fontId="92" fillId="0" borderId="1" xfId="9" applyNumberFormat="1" applyFont="1" applyBorder="1" applyAlignment="1">
      <alignment vertical="center" wrapText="1"/>
    </xf>
    <xf numFmtId="0" fontId="76" fillId="0" borderId="1" xfId="9" applyFont="1" applyBorder="1" applyAlignment="1">
      <alignment vertical="center" wrapText="1"/>
    </xf>
    <xf numFmtId="0" fontId="87" fillId="0" borderId="1" xfId="9" applyFont="1" applyBorder="1" applyAlignment="1">
      <alignment vertical="center" wrapText="1"/>
    </xf>
    <xf numFmtId="0" fontId="74" fillId="4" borderId="3" xfId="9" applyFont="1" applyFill="1" applyBorder="1" applyAlignment="1">
      <alignment vertical="center" wrapText="1"/>
    </xf>
    <xf numFmtId="0" fontId="88" fillId="4" borderId="3" xfId="11" applyFont="1" applyFill="1" applyBorder="1" applyAlignment="1">
      <alignment vertical="center" wrapText="1"/>
    </xf>
    <xf numFmtId="0" fontId="76" fillId="4" borderId="3" xfId="9" applyFont="1" applyFill="1" applyBorder="1" applyAlignment="1">
      <alignment vertical="center" wrapText="1"/>
    </xf>
    <xf numFmtId="173" fontId="88" fillId="4" borderId="3" xfId="9" applyNumberFormat="1" applyFont="1" applyFill="1" applyBorder="1" applyAlignment="1">
      <alignment vertical="center" wrapText="1"/>
    </xf>
    <xf numFmtId="0" fontId="87" fillId="4" borderId="3" xfId="9" applyFont="1" applyFill="1" applyBorder="1" applyAlignment="1">
      <alignment vertical="center" wrapText="1"/>
    </xf>
    <xf numFmtId="0" fontId="88" fillId="4" borderId="3" xfId="9" applyFont="1" applyFill="1" applyBorder="1" applyAlignment="1">
      <alignment vertical="center" wrapText="1"/>
    </xf>
    <xf numFmtId="2" fontId="76" fillId="0" borderId="1" xfId="9" applyNumberFormat="1" applyFont="1" applyBorder="1" applyAlignment="1">
      <alignment vertical="center" wrapText="1"/>
    </xf>
    <xf numFmtId="0" fontId="56" fillId="0" borderId="0" xfId="0" applyFont="1" applyAlignment="1">
      <alignment vertical="center" wrapText="1"/>
    </xf>
    <xf numFmtId="0" fontId="9" fillId="0" borderId="7" xfId="4" applyFont="1" applyBorder="1" applyAlignment="1">
      <alignment vertical="center" wrapText="1"/>
    </xf>
    <xf numFmtId="0" fontId="9" fillId="0" borderId="8" xfId="4" applyFont="1" applyBorder="1" applyAlignment="1">
      <alignment horizontal="left" vertical="center" wrapText="1"/>
    </xf>
    <xf numFmtId="0" fontId="16" fillId="0" borderId="8" xfId="4" applyFont="1" applyBorder="1" applyAlignment="1">
      <alignment vertical="center" wrapText="1"/>
    </xf>
    <xf numFmtId="0" fontId="9" fillId="0" borderId="8" xfId="4" applyFont="1" applyBorder="1" applyAlignment="1">
      <alignment vertical="center" wrapText="1"/>
    </xf>
    <xf numFmtId="169" fontId="9" fillId="0" borderId="8" xfId="4" applyNumberFormat="1" applyFont="1" applyBorder="1" applyAlignment="1">
      <alignment horizontal="right" vertical="center" wrapText="1"/>
    </xf>
    <xf numFmtId="166" fontId="16" fillId="0" borderId="8" xfId="4" applyNumberFormat="1" applyFont="1" applyBorder="1" applyAlignment="1">
      <alignment vertical="center" wrapText="1"/>
    </xf>
    <xf numFmtId="171" fontId="16" fillId="0" borderId="8" xfId="4" applyNumberFormat="1" applyFont="1" applyBorder="1" applyAlignment="1" applyProtection="1">
      <alignment horizontal="right" vertical="center" wrapText="1"/>
      <protection hidden="1"/>
    </xf>
    <xf numFmtId="171" fontId="53" fillId="0" borderId="8" xfId="4" applyNumberFormat="1" applyFont="1" applyBorder="1" applyAlignment="1">
      <alignment horizontal="right" vertical="center" wrapText="1"/>
    </xf>
    <xf numFmtId="171" fontId="84" fillId="0" borderId="8" xfId="4" applyNumberFormat="1" applyFont="1" applyBorder="1" applyAlignment="1" applyProtection="1">
      <alignment horizontal="right" vertical="center" wrapText="1"/>
      <protection hidden="1"/>
    </xf>
    <xf numFmtId="171" fontId="18" fillId="0" borderId="9" xfId="4" applyNumberFormat="1" applyFont="1" applyBorder="1" applyAlignment="1" applyProtection="1">
      <alignment horizontal="right" vertical="center" wrapText="1"/>
      <protection hidden="1"/>
    </xf>
    <xf numFmtId="0" fontId="9" fillId="0" borderId="0" xfId="4" applyFont="1" applyAlignment="1">
      <alignment vertical="center" wrapText="1"/>
    </xf>
    <xf numFmtId="0" fontId="11" fillId="0" borderId="0" xfId="4" applyFont="1" applyAlignment="1">
      <alignment horizontal="left" vertical="center" wrapText="1"/>
    </xf>
    <xf numFmtId="0" fontId="19" fillId="0" borderId="0" xfId="4" applyFont="1" applyAlignment="1">
      <alignment vertical="center" wrapText="1"/>
    </xf>
    <xf numFmtId="0" fontId="11" fillId="0" borderId="0" xfId="4" applyFont="1" applyAlignment="1">
      <alignment vertical="center" wrapText="1"/>
    </xf>
    <xf numFmtId="169" fontId="11" fillId="0" borderId="0" xfId="4" applyNumberFormat="1" applyFont="1" applyAlignment="1">
      <alignment horizontal="right" vertical="center" wrapText="1"/>
    </xf>
    <xf numFmtId="166" fontId="16" fillId="0" borderId="0" xfId="4" applyNumberFormat="1" applyFont="1" applyAlignment="1">
      <alignment vertical="center" wrapText="1"/>
    </xf>
    <xf numFmtId="0" fontId="55" fillId="0" borderId="0" xfId="4" applyFont="1" applyAlignment="1">
      <alignment vertical="center" wrapText="1"/>
    </xf>
    <xf numFmtId="166" fontId="53" fillId="0" borderId="0" xfId="4" applyNumberFormat="1" applyFont="1" applyAlignment="1">
      <alignment vertical="center" wrapText="1"/>
    </xf>
    <xf numFmtId="0" fontId="30" fillId="0" borderId="0" xfId="4" applyFont="1" applyAlignment="1">
      <alignment horizontal="center" vertical="center" wrapText="1"/>
    </xf>
    <xf numFmtId="0" fontId="53" fillId="0" borderId="0" xfId="4" applyFont="1" applyAlignment="1">
      <alignment vertical="center" wrapText="1"/>
    </xf>
    <xf numFmtId="0" fontId="27" fillId="0" borderId="0" xfId="4" applyFont="1" applyAlignment="1">
      <alignment vertical="center" wrapText="1"/>
    </xf>
    <xf numFmtId="0" fontId="54" fillId="0" borderId="0" xfId="4" applyFont="1" applyAlignment="1">
      <alignment vertical="center" wrapText="1"/>
    </xf>
    <xf numFmtId="0" fontId="16" fillId="0" borderId="0" xfId="4" applyFont="1" applyAlignment="1">
      <alignment vertical="center" wrapText="1"/>
    </xf>
    <xf numFmtId="0" fontId="16" fillId="0" borderId="0" xfId="4" applyFont="1" applyAlignment="1">
      <alignment horizontal="right" vertical="center" wrapText="1"/>
    </xf>
    <xf numFmtId="0" fontId="19" fillId="0" borderId="0" xfId="4" applyFont="1" applyAlignment="1">
      <alignment horizontal="right" vertical="center" wrapText="1"/>
    </xf>
    <xf numFmtId="169" fontId="19" fillId="0" borderId="0" xfId="4" applyNumberFormat="1" applyFont="1" applyAlignment="1">
      <alignment horizontal="right" vertical="center" wrapText="1"/>
    </xf>
    <xf numFmtId="0" fontId="55" fillId="0" borderId="0" xfId="4" applyFont="1" applyAlignment="1">
      <alignment horizontal="center" vertical="center" wrapText="1"/>
    </xf>
    <xf numFmtId="166" fontId="16" fillId="0" borderId="0" xfId="4" applyNumberFormat="1" applyFont="1" applyAlignment="1">
      <alignment horizontal="right" vertical="center" wrapText="1"/>
    </xf>
    <xf numFmtId="0" fontId="0" fillId="0" borderId="0" xfId="0" applyAlignment="1">
      <alignment wrapText="1"/>
    </xf>
    <xf numFmtId="171" fontId="0" fillId="0" borderId="0" xfId="0" applyNumberFormat="1"/>
    <xf numFmtId="49" fontId="93" fillId="0" borderId="0" xfId="13" applyNumberFormat="1" applyFont="1" applyAlignment="1">
      <alignment horizontal="left"/>
    </xf>
    <xf numFmtId="165" fontId="21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169" fontId="33" fillId="0" borderId="0" xfId="4" applyNumberFormat="1" applyFont="1" applyAlignment="1">
      <alignment horizontal="center" vertical="center"/>
    </xf>
    <xf numFmtId="169" fontId="38" fillId="0" borderId="0" xfId="4" applyNumberFormat="1" applyFont="1" applyAlignment="1">
      <alignment horizontal="center" vertical="center"/>
    </xf>
    <xf numFmtId="169" fontId="37" fillId="0" borderId="0" xfId="4" applyNumberFormat="1" applyFont="1" applyAlignment="1">
      <alignment horizontal="center" vertical="center"/>
    </xf>
    <xf numFmtId="0" fontId="51" fillId="0" borderId="0" xfId="0" applyFont="1" applyAlignment="1">
      <alignment horizontal="left" vertical="center" wrapText="1"/>
    </xf>
    <xf numFmtId="4" fontId="57" fillId="0" borderId="2" xfId="0" applyNumberFormat="1" applyFont="1" applyBorder="1" applyAlignment="1">
      <alignment horizontal="center" vertical="center"/>
    </xf>
    <xf numFmtId="4" fontId="57" fillId="0" borderId="3" xfId="0" applyNumberFormat="1" applyFont="1" applyBorder="1" applyAlignment="1">
      <alignment horizontal="center" vertical="center"/>
    </xf>
    <xf numFmtId="4" fontId="57" fillId="0" borderId="4" xfId="0" applyNumberFormat="1" applyFont="1" applyBorder="1" applyAlignment="1">
      <alignment horizontal="center" vertical="center"/>
    </xf>
    <xf numFmtId="4" fontId="57" fillId="0" borderId="2" xfId="0" applyNumberFormat="1" applyFont="1" applyBorder="1" applyAlignment="1">
      <alignment horizontal="center" vertical="center" wrapText="1"/>
    </xf>
    <xf numFmtId="4" fontId="57" fillId="0" borderId="3" xfId="0" applyNumberFormat="1" applyFont="1" applyBorder="1" applyAlignment="1">
      <alignment horizontal="center" vertical="center" wrapText="1"/>
    </xf>
    <xf numFmtId="4" fontId="57" fillId="0" borderId="4" xfId="0" applyNumberFormat="1" applyFont="1" applyBorder="1" applyAlignment="1">
      <alignment horizontal="center" vertical="center" wrapText="1"/>
    </xf>
    <xf numFmtId="0" fontId="16" fillId="0" borderId="0" xfId="4" applyFont="1" applyAlignment="1">
      <alignment horizontal="right" vertical="center"/>
    </xf>
    <xf numFmtId="0" fontId="16" fillId="0" borderId="0" xfId="4" applyFont="1" applyAlignment="1">
      <alignment horizontal="center" vertical="center"/>
    </xf>
    <xf numFmtId="4" fontId="69" fillId="0" borderId="2" xfId="0" applyNumberFormat="1" applyFont="1" applyBorder="1" applyAlignment="1">
      <alignment horizontal="center" vertical="center" wrapText="1"/>
    </xf>
    <xf numFmtId="4" fontId="69" fillId="0" borderId="3" xfId="0" applyNumberFormat="1" applyFont="1" applyBorder="1" applyAlignment="1">
      <alignment horizontal="center" vertical="center" wrapText="1"/>
    </xf>
    <xf numFmtId="4" fontId="69" fillId="0" borderId="4" xfId="0" applyNumberFormat="1" applyFont="1" applyBorder="1" applyAlignment="1">
      <alignment horizontal="center" vertical="center" wrapText="1"/>
    </xf>
    <xf numFmtId="49" fontId="16" fillId="0" borderId="0" xfId="4" applyNumberFormat="1" applyFont="1" applyAlignment="1">
      <alignment horizontal="left" vertical="center"/>
    </xf>
    <xf numFmtId="0" fontId="3" fillId="0" borderId="0" xfId="9" applyFont="1" applyAlignment="1">
      <alignment horizontal="left"/>
    </xf>
    <xf numFmtId="49" fontId="16" fillId="0" borderId="0" xfId="4" applyNumberFormat="1" applyFont="1" applyAlignment="1">
      <alignment horizontal="left" vertical="center" wrapText="1"/>
    </xf>
    <xf numFmtId="0" fontId="3" fillId="0" borderId="0" xfId="9" applyFont="1" applyAlignment="1">
      <alignment horizontal="left" wrapText="1"/>
    </xf>
    <xf numFmtId="169" fontId="33" fillId="0" borderId="0" xfId="4" applyNumberFormat="1" applyFont="1" applyAlignment="1">
      <alignment horizontal="center" vertical="center" wrapText="1"/>
    </xf>
    <xf numFmtId="169" fontId="38" fillId="0" borderId="0" xfId="4" applyNumberFormat="1" applyFont="1" applyAlignment="1">
      <alignment horizontal="center" vertical="center" wrapText="1"/>
    </xf>
    <xf numFmtId="169" fontId="37" fillId="0" borderId="0" xfId="4" applyNumberFormat="1" applyFont="1" applyAlignment="1">
      <alignment horizontal="center" vertical="center" wrapText="1"/>
    </xf>
    <xf numFmtId="0" fontId="16" fillId="0" borderId="0" xfId="4" applyFont="1" applyAlignment="1">
      <alignment horizontal="right" vertical="center" wrapText="1"/>
    </xf>
    <xf numFmtId="166" fontId="16" fillId="0" borderId="0" xfId="4" applyNumberFormat="1" applyFont="1" applyAlignment="1">
      <alignment horizontal="right" vertical="center" wrapText="1"/>
    </xf>
    <xf numFmtId="0" fontId="19" fillId="0" borderId="0" xfId="4" applyFont="1" applyAlignment="1">
      <alignment horizontal="right" vertical="center" wrapText="1"/>
    </xf>
  </cellXfs>
  <cellStyles count="14">
    <cellStyle name="Čárka" xfId="1" builtinId="3"/>
    <cellStyle name="Čárka 2" xfId="12" xr:uid="{DD806E20-A203-467C-AA16-E6FA4961B965}"/>
    <cellStyle name="Excel Built-in Explanatory Text" xfId="11" xr:uid="{1BFF87C8-A0C0-4618-9C8E-FFE5459A7EB6}"/>
    <cellStyle name="Normální" xfId="0" builtinId="0"/>
    <cellStyle name="normální 2" xfId="4" xr:uid="{B0E22CB6-AC15-41B0-969C-5F7569108851}"/>
    <cellStyle name="normální 2 2" xfId="13" xr:uid="{530B1DFA-6F16-4BCC-92ED-9FF4A9BB31F5}"/>
    <cellStyle name="Normální 6" xfId="9" xr:uid="{941C5BE4-7F15-4A70-98FD-D42360167093}"/>
    <cellStyle name="Normální 7" xfId="10" xr:uid="{C32D7D9B-DA6B-47E8-A724-558A8CCBE4CA}"/>
    <cellStyle name="Normální 92" xfId="7" xr:uid="{3CBFA7AF-8472-49F5-8054-10561B512C9A}"/>
    <cellStyle name="Normální 96" xfId="8" xr:uid="{D82B7416-B54D-4D1A-BA6A-0D6F0BCF1ABD}"/>
    <cellStyle name="normální_4948_Odbytovy_rozpocet-Rusek" xfId="6" xr:uid="{E642392D-B110-402F-88AF-D2120FB90E61}"/>
    <cellStyle name="normální_Agregované položky akce389" xfId="2" xr:uid="{06ABBC56-9939-4B43-BB79-DD36548DFBEB}"/>
    <cellStyle name="normální_Pekapitulace výkazu výměr" xfId="3" xr:uid="{59E23F4C-B0B2-4248-9F06-3BA56748D42A}"/>
    <cellStyle name="normální_Pekapitulace výkazu výměr 2" xfId="5" xr:uid="{CF52913C-2A25-48FD-A888-800707B08FD7}"/>
  </cellStyles>
  <dxfs count="11"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3ECB1D5B-81F3-4D36-B47C-0F64B86D95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962025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0B1B318A-47A8-4964-902A-FC20CF701B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1000125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5F423B78-E11D-4743-B89F-0226DAA76B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11525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B82B4BD3-EE83-447C-ABDD-730F605CEC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2E1C4D1B-4D5A-4B70-A649-CA55B14076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6C010-9D89-4093-83C2-B6C1C4216AE3}">
  <dimension ref="A2:J39"/>
  <sheetViews>
    <sheetView tabSelected="1" view="pageBreakPreview" zoomScale="60" zoomScaleNormal="100" workbookViewId="0">
      <selection activeCell="D21" sqref="D21"/>
    </sheetView>
  </sheetViews>
  <sheetFormatPr defaultRowHeight="15" x14ac:dyDescent="0.25"/>
  <cols>
    <col min="1" max="1" width="11.85546875" customWidth="1"/>
    <col min="2" max="2" width="36.140625" customWidth="1"/>
    <col min="3" max="3" width="23.5703125" customWidth="1"/>
    <col min="4" max="4" width="27.42578125" customWidth="1"/>
    <col min="5" max="5" width="32.42578125" customWidth="1"/>
    <col min="8" max="8" width="10.28515625" bestFit="1" customWidth="1"/>
    <col min="9" max="9" width="8.42578125" bestFit="1" customWidth="1"/>
    <col min="10" max="11" width="18.28515625" customWidth="1"/>
  </cols>
  <sheetData>
    <row r="2" spans="1:10" ht="18" x14ac:dyDescent="0.25">
      <c r="A2" s="431" t="s">
        <v>161</v>
      </c>
      <c r="B2" s="431"/>
      <c r="C2" s="431"/>
      <c r="D2" s="431"/>
      <c r="E2" s="431"/>
    </row>
    <row r="3" spans="1:10" ht="18" x14ac:dyDescent="0.25">
      <c r="A3" s="1"/>
      <c r="B3" s="1"/>
      <c r="C3" s="1"/>
      <c r="D3" s="1"/>
      <c r="E3" s="1"/>
    </row>
    <row r="4" spans="1:10" ht="18" x14ac:dyDescent="0.25">
      <c r="A4" s="1"/>
      <c r="B4" s="2" t="s">
        <v>0</v>
      </c>
      <c r="C4" s="3" t="s">
        <v>20</v>
      </c>
      <c r="D4" s="4"/>
      <c r="E4" s="5"/>
      <c r="F4" s="6"/>
    </row>
    <row r="5" spans="1:10" ht="18" x14ac:dyDescent="0.25">
      <c r="A5" s="1"/>
      <c r="B5" s="2" t="s">
        <v>1</v>
      </c>
      <c r="C5" s="3" t="s">
        <v>21</v>
      </c>
      <c r="D5" s="4"/>
      <c r="E5" s="5"/>
      <c r="F5" s="6"/>
    </row>
    <row r="6" spans="1:10" ht="18" x14ac:dyDescent="0.25">
      <c r="A6" s="1"/>
      <c r="B6" s="7" t="s">
        <v>2</v>
      </c>
      <c r="C6" s="8" t="s">
        <v>23</v>
      </c>
      <c r="D6" s="4"/>
      <c r="E6" s="5"/>
      <c r="F6" s="6"/>
    </row>
    <row r="7" spans="1:10" ht="18" x14ac:dyDescent="0.25">
      <c r="A7" s="1"/>
      <c r="B7" s="7" t="s">
        <v>3</v>
      </c>
      <c r="C7" s="9" t="s">
        <v>22</v>
      </c>
      <c r="D7" s="10"/>
      <c r="E7" s="11"/>
      <c r="F7" s="6"/>
    </row>
    <row r="8" spans="1:10" ht="18" x14ac:dyDescent="0.25">
      <c r="A8" s="1"/>
      <c r="B8" s="2" t="s">
        <v>4</v>
      </c>
      <c r="C8" s="12" t="s">
        <v>5</v>
      </c>
      <c r="D8" s="10"/>
      <c r="E8" s="11"/>
      <c r="F8" s="6"/>
    </row>
    <row r="9" spans="1:10" ht="18" x14ac:dyDescent="0.25">
      <c r="A9" s="1"/>
      <c r="B9" s="2" t="s">
        <v>6</v>
      </c>
      <c r="C9" s="12" t="s">
        <v>7</v>
      </c>
      <c r="D9" s="10"/>
      <c r="E9" s="11"/>
      <c r="F9" s="6"/>
    </row>
    <row r="10" spans="1:10" ht="18" x14ac:dyDescent="0.25">
      <c r="A10" s="1"/>
      <c r="B10" s="1"/>
      <c r="C10" s="1"/>
      <c r="D10" s="1"/>
      <c r="E10" s="1"/>
    </row>
    <row r="12" spans="1:10" x14ac:dyDescent="0.25">
      <c r="A12" s="432" t="s">
        <v>8</v>
      </c>
      <c r="B12" s="432" t="s">
        <v>9</v>
      </c>
      <c r="C12" s="432" t="s">
        <v>10</v>
      </c>
      <c r="D12" s="433"/>
      <c r="E12" s="433"/>
    </row>
    <row r="13" spans="1:10" x14ac:dyDescent="0.25">
      <c r="A13" s="433"/>
      <c r="B13" s="433"/>
      <c r="C13" s="27" t="s">
        <v>11</v>
      </c>
      <c r="D13" s="28" t="s">
        <v>12</v>
      </c>
      <c r="E13" s="27" t="s">
        <v>13</v>
      </c>
    </row>
    <row r="14" spans="1:10" s="14" customFormat="1" ht="35.25" customHeight="1" x14ac:dyDescent="0.25">
      <c r="A14" s="29" t="s">
        <v>24</v>
      </c>
      <c r="B14" s="30" t="s">
        <v>25</v>
      </c>
      <c r="C14" s="13"/>
      <c r="D14" s="31">
        <f>'002-01'!J322</f>
        <v>-3357033.5776900002</v>
      </c>
      <c r="E14" s="32">
        <f>D14</f>
        <v>-3357033.5776900002</v>
      </c>
      <c r="H14" s="15"/>
      <c r="I14" s="15"/>
      <c r="J14" s="16"/>
    </row>
    <row r="15" spans="1:10" s="14" customFormat="1" ht="35.25" customHeight="1" x14ac:dyDescent="0.25">
      <c r="A15" s="29" t="s">
        <v>26</v>
      </c>
      <c r="B15" s="30" t="s">
        <v>27</v>
      </c>
      <c r="C15" s="13"/>
      <c r="D15" s="31">
        <v>3790.47</v>
      </c>
      <c r="E15" s="430">
        <f t="shared" ref="E15:E20" si="0">D15</f>
        <v>3790.47</v>
      </c>
      <c r="H15" s="15"/>
      <c r="I15" s="15"/>
      <c r="J15" s="16"/>
    </row>
    <row r="16" spans="1:10" s="14" customFormat="1" ht="35.25" customHeight="1" x14ac:dyDescent="0.25">
      <c r="A16" s="29" t="s">
        <v>28</v>
      </c>
      <c r="B16" s="30" t="s">
        <v>29</v>
      </c>
      <c r="C16" s="13"/>
      <c r="D16" s="31">
        <v>-508083.22</v>
      </c>
      <c r="E16" s="32">
        <f t="shared" si="0"/>
        <v>-508083.22</v>
      </c>
      <c r="H16" s="15"/>
      <c r="I16" s="15"/>
      <c r="J16" s="16"/>
    </row>
    <row r="17" spans="1:10" s="14" customFormat="1" ht="35.25" customHeight="1" x14ac:dyDescent="0.25">
      <c r="A17" s="29" t="s">
        <v>30</v>
      </c>
      <c r="B17" s="30" t="s">
        <v>31</v>
      </c>
      <c r="C17" s="13"/>
      <c r="D17" s="31">
        <v>797640.46</v>
      </c>
      <c r="E17" s="430">
        <f t="shared" si="0"/>
        <v>797640.46</v>
      </c>
      <c r="H17" s="15"/>
      <c r="I17" s="15"/>
      <c r="J17" s="16"/>
    </row>
    <row r="18" spans="1:10" s="14" customFormat="1" ht="35.25" customHeight="1" x14ac:dyDescent="0.25">
      <c r="A18" s="29" t="s">
        <v>32</v>
      </c>
      <c r="B18" s="33" t="s">
        <v>33</v>
      </c>
      <c r="C18" s="13"/>
      <c r="D18" s="31">
        <v>721031.02</v>
      </c>
      <c r="E18" s="430">
        <f t="shared" si="0"/>
        <v>721031.02</v>
      </c>
      <c r="H18" s="15"/>
      <c r="I18" s="15"/>
      <c r="J18" s="16"/>
    </row>
    <row r="19" spans="1:10" s="14" customFormat="1" ht="35.25" customHeight="1" x14ac:dyDescent="0.25">
      <c r="A19" s="29" t="s">
        <v>34</v>
      </c>
      <c r="B19" s="33" t="s">
        <v>35</v>
      </c>
      <c r="C19" s="13"/>
      <c r="D19" s="31">
        <v>73197.850000000006</v>
      </c>
      <c r="E19" s="430">
        <f t="shared" si="0"/>
        <v>73197.850000000006</v>
      </c>
      <c r="H19" s="15"/>
      <c r="I19" s="15"/>
      <c r="J19" s="16"/>
    </row>
    <row r="20" spans="1:10" s="14" customFormat="1" ht="35.25" customHeight="1" x14ac:dyDescent="0.25">
      <c r="A20" s="29" t="s">
        <v>36</v>
      </c>
      <c r="B20" s="33" t="s">
        <v>37</v>
      </c>
      <c r="C20" s="13"/>
      <c r="D20" s="31">
        <v>-683784.43</v>
      </c>
      <c r="E20" s="32">
        <f t="shared" si="0"/>
        <v>-683784.43</v>
      </c>
      <c r="H20" s="15"/>
      <c r="I20" s="15"/>
      <c r="J20" s="16"/>
    </row>
    <row r="21" spans="1:10" s="14" customFormat="1" x14ac:dyDescent="0.25">
      <c r="A21" s="34"/>
      <c r="B21" s="35"/>
      <c r="C21" s="36"/>
      <c r="D21" s="37"/>
      <c r="E21" s="38"/>
      <c r="H21" s="15"/>
      <c r="I21" s="15"/>
      <c r="J21" s="16"/>
    </row>
    <row r="22" spans="1:10" s="14" customFormat="1" x14ac:dyDescent="0.25">
      <c r="A22" s="34"/>
      <c r="B22" s="35"/>
      <c r="C22" s="36"/>
      <c r="D22" s="37"/>
      <c r="E22" s="38"/>
      <c r="H22" s="15"/>
      <c r="I22" s="15"/>
      <c r="J22" s="16"/>
    </row>
    <row r="23" spans="1:10" s="14" customFormat="1" x14ac:dyDescent="0.25">
      <c r="A23" s="34"/>
      <c r="B23" s="35"/>
      <c r="C23" s="36"/>
      <c r="D23" s="37"/>
      <c r="E23" s="38"/>
      <c r="H23" s="15"/>
      <c r="I23" s="15"/>
      <c r="J23" s="16"/>
    </row>
    <row r="25" spans="1:10" ht="15.75" x14ac:dyDescent="0.25">
      <c r="B25" s="17" t="s">
        <v>14</v>
      </c>
      <c r="C25" s="18">
        <f>SUM(C14:C14)</f>
        <v>0</v>
      </c>
      <c r="D25" s="19">
        <f>SUM(D14:D20)</f>
        <v>-2953241.4276899998</v>
      </c>
      <c r="E25" s="20">
        <f>SUM(E14:E14)</f>
        <v>-3357033.5776900002</v>
      </c>
    </row>
    <row r="27" spans="1:10" ht="15.75" x14ac:dyDescent="0.25">
      <c r="B27" s="21" t="s">
        <v>15</v>
      </c>
      <c r="E27" s="22" t="s">
        <v>16</v>
      </c>
    </row>
    <row r="28" spans="1:10" x14ac:dyDescent="0.25">
      <c r="E28" s="23"/>
    </row>
    <row r="29" spans="1:10" x14ac:dyDescent="0.25">
      <c r="E29" s="24"/>
    </row>
    <row r="30" spans="1:10" x14ac:dyDescent="0.25">
      <c r="E30" s="23"/>
    </row>
    <row r="31" spans="1:10" ht="15.75" x14ac:dyDescent="0.25">
      <c r="B31" s="25" t="s">
        <v>17</v>
      </c>
      <c r="E31" s="22" t="s">
        <v>16</v>
      </c>
    </row>
    <row r="32" spans="1:10" x14ac:dyDescent="0.25">
      <c r="E32" s="23"/>
    </row>
    <row r="33" spans="2:5" x14ac:dyDescent="0.25">
      <c r="E33" s="23"/>
    </row>
    <row r="34" spans="2:5" x14ac:dyDescent="0.25">
      <c r="E34" s="23"/>
    </row>
    <row r="35" spans="2:5" ht="15.75" x14ac:dyDescent="0.25">
      <c r="B35" s="25" t="s">
        <v>18</v>
      </c>
      <c r="E35" s="22" t="s">
        <v>16</v>
      </c>
    </row>
    <row r="36" spans="2:5" x14ac:dyDescent="0.25">
      <c r="E36" s="23"/>
    </row>
    <row r="37" spans="2:5" x14ac:dyDescent="0.25">
      <c r="E37" s="23"/>
    </row>
    <row r="38" spans="2:5" x14ac:dyDescent="0.25">
      <c r="E38" s="23"/>
    </row>
    <row r="39" spans="2:5" ht="15.75" x14ac:dyDescent="0.25">
      <c r="B39" s="26" t="s">
        <v>19</v>
      </c>
      <c r="E39" s="22" t="s">
        <v>16</v>
      </c>
    </row>
  </sheetData>
  <mergeCells count="4">
    <mergeCell ref="A2:E2"/>
    <mergeCell ref="A12:A13"/>
    <mergeCell ref="B12:B13"/>
    <mergeCell ref="C12:E12"/>
  </mergeCells>
  <conditionalFormatting sqref="C5">
    <cfRule type="cellIs" dxfId="10" priority="1" stopIfTrue="1" operator="lessThan">
      <formula>0</formula>
    </cfRule>
  </conditionalFormatting>
  <pageMargins left="0.7" right="0.7" top="0.78740157499999996" bottom="0.78740157499999996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70684-5F5B-406A-AE62-3CDBAE7EA14A}">
  <dimension ref="A1:AH329"/>
  <sheetViews>
    <sheetView view="pageBreakPreview" zoomScale="60" zoomScaleNormal="90" workbookViewId="0">
      <selection activeCell="B8" sqref="B8"/>
    </sheetView>
  </sheetViews>
  <sheetFormatPr defaultRowHeight="15" x14ac:dyDescent="0.25"/>
  <cols>
    <col min="3" max="3" width="45.7109375" customWidth="1"/>
    <col min="4" max="4" width="5.85546875" customWidth="1"/>
    <col min="5" max="5" width="9.85546875" bestFit="1" customWidth="1"/>
    <col min="7" max="7" width="20.5703125" bestFit="1" customWidth="1"/>
    <col min="8" max="8" width="9.28515625" bestFit="1" customWidth="1"/>
    <col min="10" max="10" width="21.5703125" bestFit="1" customWidth="1"/>
    <col min="12" max="12" width="11" customWidth="1"/>
    <col min="13" max="13" width="20.5703125" bestFit="1" customWidth="1"/>
  </cols>
  <sheetData>
    <row r="1" spans="1:34" s="43" customFormat="1" ht="39" customHeight="1" x14ac:dyDescent="0.2">
      <c r="A1" s="39"/>
      <c r="B1" s="39"/>
      <c r="C1" s="39"/>
      <c r="D1" s="39"/>
      <c r="E1" s="40"/>
      <c r="F1" s="39"/>
      <c r="G1" s="41"/>
      <c r="H1" s="39"/>
      <c r="I1" s="39"/>
      <c r="J1" s="39"/>
      <c r="K1" s="39"/>
      <c r="L1" s="39"/>
      <c r="M1" s="39"/>
      <c r="N1" s="39"/>
      <c r="O1" s="42"/>
      <c r="P1" s="42"/>
      <c r="Q1" s="42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</row>
    <row r="2" spans="1:34" s="43" customFormat="1" ht="18" customHeight="1" x14ac:dyDescent="0.25">
      <c r="A2" s="4"/>
      <c r="B2" s="44"/>
      <c r="C2" s="2" t="s">
        <v>0</v>
      </c>
      <c r="D2" s="3" t="s">
        <v>20</v>
      </c>
      <c r="E2" s="45"/>
      <c r="F2" s="5"/>
      <c r="G2" s="46"/>
      <c r="H2" s="47"/>
      <c r="I2" s="47"/>
      <c r="J2" s="47"/>
      <c r="K2" s="48"/>
      <c r="L2" s="48"/>
      <c r="M2" s="48"/>
      <c r="N2" s="47"/>
      <c r="O2" s="49"/>
      <c r="P2" s="50"/>
      <c r="Q2" s="49"/>
      <c r="R2" s="47"/>
      <c r="S2" s="48"/>
      <c r="T2" s="47"/>
      <c r="U2" s="48"/>
      <c r="V2" s="47"/>
      <c r="W2" s="48"/>
      <c r="X2" s="47"/>
      <c r="Y2" s="48"/>
      <c r="Z2" s="47"/>
      <c r="AA2" s="48"/>
      <c r="AB2" s="47"/>
      <c r="AC2" s="48"/>
      <c r="AD2" s="47"/>
      <c r="AE2" s="51"/>
      <c r="AF2" s="52"/>
      <c r="AG2" s="53"/>
      <c r="AH2" s="54"/>
    </row>
    <row r="3" spans="1:34" s="43" customFormat="1" ht="18" customHeight="1" x14ac:dyDescent="0.25">
      <c r="A3" s="4"/>
      <c r="B3" s="44"/>
      <c r="C3" s="2" t="s">
        <v>1</v>
      </c>
      <c r="D3" s="3" t="s">
        <v>21</v>
      </c>
      <c r="E3" s="45"/>
      <c r="F3" s="5"/>
      <c r="G3" s="46"/>
      <c r="H3" s="47"/>
      <c r="I3" s="47"/>
      <c r="J3" s="47"/>
      <c r="K3" s="48"/>
      <c r="L3" s="48"/>
      <c r="M3" s="48"/>
      <c r="N3" s="47"/>
      <c r="O3" s="49"/>
      <c r="P3" s="50"/>
      <c r="Q3" s="49"/>
      <c r="R3" s="47"/>
      <c r="S3" s="48"/>
      <c r="T3" s="47"/>
      <c r="U3" s="48"/>
      <c r="V3" s="47"/>
      <c r="W3" s="48"/>
      <c r="X3" s="47"/>
      <c r="Y3" s="48"/>
      <c r="Z3" s="47"/>
      <c r="AA3" s="48"/>
      <c r="AB3" s="47"/>
      <c r="AC3" s="48"/>
      <c r="AD3" s="47"/>
      <c r="AE3" s="51"/>
      <c r="AF3" s="52"/>
      <c r="AG3" s="53"/>
      <c r="AH3" s="54"/>
    </row>
    <row r="4" spans="1:34" s="43" customFormat="1" ht="18" customHeight="1" x14ac:dyDescent="0.25">
      <c r="A4" s="4"/>
      <c r="B4" s="44"/>
      <c r="C4" s="7" t="s">
        <v>2</v>
      </c>
      <c r="D4" s="8" t="s">
        <v>23</v>
      </c>
      <c r="E4" s="45"/>
      <c r="F4" s="5"/>
      <c r="G4" s="46"/>
      <c r="H4" s="47"/>
      <c r="I4" s="47"/>
      <c r="J4" s="47"/>
      <c r="K4" s="48"/>
      <c r="L4" s="48"/>
      <c r="M4" s="48"/>
      <c r="N4" s="47"/>
      <c r="O4" s="49"/>
      <c r="P4" s="50"/>
      <c r="Q4" s="49"/>
      <c r="R4" s="47"/>
      <c r="S4" s="48"/>
      <c r="T4" s="47"/>
      <c r="U4" s="48"/>
      <c r="V4" s="47"/>
      <c r="W4" s="48"/>
      <c r="X4" s="47"/>
      <c r="Y4" s="48"/>
      <c r="Z4" s="47"/>
      <c r="AA4" s="48"/>
      <c r="AB4" s="47"/>
      <c r="AC4" s="48"/>
      <c r="AD4" s="47"/>
      <c r="AE4" s="51"/>
      <c r="AF4" s="52"/>
      <c r="AG4" s="53"/>
      <c r="AH4" s="54"/>
    </row>
    <row r="5" spans="1:34" s="43" customFormat="1" ht="18" customHeight="1" x14ac:dyDescent="0.25">
      <c r="A5" s="44"/>
      <c r="B5" s="44"/>
      <c r="C5" s="7" t="s">
        <v>3</v>
      </c>
      <c r="D5" s="9" t="s">
        <v>22</v>
      </c>
      <c r="E5" s="55"/>
      <c r="F5" s="56"/>
      <c r="G5" s="46"/>
      <c r="H5" s="57"/>
      <c r="I5" s="57"/>
      <c r="J5" s="57"/>
      <c r="K5" s="58"/>
      <c r="L5" s="58"/>
      <c r="M5" s="58"/>
      <c r="N5" s="57"/>
      <c r="O5" s="59"/>
      <c r="P5" s="60"/>
      <c r="Q5" s="59"/>
      <c r="R5" s="57"/>
      <c r="S5" s="58"/>
      <c r="T5" s="57"/>
      <c r="U5" s="58"/>
      <c r="V5" s="57"/>
      <c r="W5" s="58"/>
      <c r="X5" s="57"/>
      <c r="Y5" s="58"/>
      <c r="Z5" s="57"/>
      <c r="AA5" s="58"/>
      <c r="AB5" s="57"/>
      <c r="AC5" s="58"/>
      <c r="AD5" s="57"/>
      <c r="AE5" s="61"/>
      <c r="AF5" s="62"/>
      <c r="AG5" s="63"/>
      <c r="AH5" s="64"/>
    </row>
    <row r="6" spans="1:34" s="43" customFormat="1" ht="18" customHeight="1" x14ac:dyDescent="0.25">
      <c r="A6" s="44"/>
      <c r="B6" s="44"/>
      <c r="C6" s="2" t="s">
        <v>4</v>
      </c>
      <c r="D6" s="12" t="s">
        <v>5</v>
      </c>
      <c r="E6" s="55"/>
      <c r="F6" s="56"/>
      <c r="G6" s="46"/>
      <c r="H6" s="57"/>
      <c r="I6" s="57"/>
      <c r="J6" s="57"/>
      <c r="K6" s="58"/>
      <c r="L6" s="58"/>
      <c r="M6" s="58"/>
      <c r="N6" s="57"/>
      <c r="O6" s="59"/>
      <c r="P6" s="60"/>
      <c r="Q6" s="59"/>
      <c r="R6" s="57"/>
      <c r="S6" s="58"/>
      <c r="T6" s="57"/>
      <c r="U6" s="58"/>
      <c r="V6" s="57"/>
      <c r="W6" s="58"/>
      <c r="X6" s="57"/>
      <c r="Y6" s="58"/>
      <c r="Z6" s="57"/>
      <c r="AA6" s="58"/>
      <c r="AB6" s="57"/>
      <c r="AC6" s="58"/>
      <c r="AD6" s="57"/>
      <c r="AE6" s="61"/>
      <c r="AF6" s="62"/>
      <c r="AG6" s="63"/>
      <c r="AH6" s="64"/>
    </row>
    <row r="7" spans="1:34" s="43" customFormat="1" ht="18" customHeight="1" x14ac:dyDescent="0.25">
      <c r="A7" s="44"/>
      <c r="B7" s="44"/>
      <c r="C7" s="2" t="s">
        <v>6</v>
      </c>
      <c r="D7" s="12" t="s">
        <v>7</v>
      </c>
      <c r="E7" s="55"/>
      <c r="F7" s="56"/>
      <c r="G7" s="46"/>
      <c r="H7" s="57"/>
      <c r="I7" s="57"/>
      <c r="J7" s="57"/>
      <c r="K7" s="58"/>
      <c r="L7" s="58"/>
      <c r="M7" s="58"/>
      <c r="N7" s="57"/>
      <c r="O7" s="59"/>
      <c r="P7" s="60"/>
      <c r="Q7" s="59"/>
      <c r="R7" s="57"/>
      <c r="S7" s="58"/>
      <c r="T7" s="57"/>
      <c r="U7" s="58"/>
      <c r="V7" s="57"/>
      <c r="W7" s="58"/>
      <c r="X7" s="57"/>
      <c r="Y7" s="58"/>
      <c r="Z7" s="57"/>
      <c r="AA7" s="58"/>
      <c r="AB7" s="57"/>
      <c r="AC7" s="58"/>
      <c r="AD7" s="57"/>
      <c r="AE7" s="61"/>
      <c r="AF7" s="62"/>
      <c r="AG7" s="63"/>
      <c r="AH7" s="64"/>
    </row>
    <row r="8" spans="1:34" s="43" customFormat="1" ht="44.25" customHeight="1" x14ac:dyDescent="0.25">
      <c r="A8" s="44"/>
      <c r="B8" s="429" t="s">
        <v>521</v>
      </c>
      <c r="C8" s="2"/>
      <c r="D8" s="65"/>
      <c r="E8" s="55"/>
      <c r="F8" s="56"/>
      <c r="G8" s="46"/>
      <c r="H8" s="57"/>
      <c r="I8" s="57"/>
      <c r="J8" s="57"/>
      <c r="K8" s="58"/>
      <c r="L8" s="58"/>
      <c r="M8" s="58"/>
      <c r="N8" s="57"/>
      <c r="O8" s="59"/>
      <c r="P8" s="60"/>
      <c r="Q8" s="59"/>
      <c r="R8" s="57"/>
      <c r="S8" s="58"/>
      <c r="T8" s="57"/>
      <c r="U8" s="58"/>
      <c r="V8" s="57"/>
      <c r="W8" s="58"/>
      <c r="X8" s="57"/>
      <c r="Y8" s="58"/>
      <c r="Z8" s="57"/>
      <c r="AA8" s="58"/>
      <c r="AB8" s="57"/>
      <c r="AC8" s="58"/>
      <c r="AD8" s="57"/>
      <c r="AE8" s="61"/>
      <c r="AF8" s="62"/>
      <c r="AG8" s="63"/>
      <c r="AH8" s="64"/>
    </row>
    <row r="9" spans="1:34" ht="22.5" customHeight="1" x14ac:dyDescent="0.25">
      <c r="A9" s="434" t="s">
        <v>38</v>
      </c>
      <c r="B9" s="434"/>
      <c r="C9" s="434"/>
      <c r="D9" s="434"/>
      <c r="E9" s="66"/>
      <c r="F9" s="67"/>
      <c r="G9" s="68"/>
      <c r="H9" s="69"/>
      <c r="I9" s="70"/>
      <c r="J9" s="71"/>
      <c r="K9" s="72"/>
      <c r="L9" s="72"/>
      <c r="M9" s="73"/>
    </row>
    <row r="10" spans="1:34" x14ac:dyDescent="0.25">
      <c r="A10" s="43"/>
      <c r="B10" s="74"/>
      <c r="C10" s="74"/>
      <c r="D10" s="74"/>
      <c r="E10" s="66"/>
      <c r="F10" s="67"/>
      <c r="G10" s="68"/>
      <c r="H10" s="69"/>
      <c r="I10" s="70"/>
      <c r="J10" s="71"/>
      <c r="K10" s="72"/>
      <c r="L10" s="72"/>
      <c r="M10" s="73"/>
    </row>
    <row r="11" spans="1:34" ht="15.75" x14ac:dyDescent="0.25">
      <c r="A11" s="75" t="s">
        <v>39</v>
      </c>
      <c r="B11" s="76" t="s">
        <v>40</v>
      </c>
      <c r="C11" s="74"/>
      <c r="D11" s="74"/>
      <c r="E11" s="436" t="s">
        <v>41</v>
      </c>
      <c r="F11" s="436"/>
      <c r="G11" s="436"/>
      <c r="H11" s="437" t="s">
        <v>42</v>
      </c>
      <c r="I11" s="437"/>
      <c r="J11" s="437"/>
      <c r="K11" s="438" t="s">
        <v>13</v>
      </c>
      <c r="L11" s="438"/>
      <c r="M11" s="438"/>
    </row>
    <row r="12" spans="1:34" ht="24" x14ac:dyDescent="0.25">
      <c r="A12" s="77" t="s">
        <v>43</v>
      </c>
      <c r="B12" s="78" t="s">
        <v>44</v>
      </c>
      <c r="C12" s="77" t="s">
        <v>44</v>
      </c>
      <c r="D12" s="78" t="s">
        <v>45</v>
      </c>
      <c r="E12" s="79" t="s">
        <v>46</v>
      </c>
      <c r="F12" s="80" t="s">
        <v>47</v>
      </c>
      <c r="G12" s="81" t="s">
        <v>48</v>
      </c>
      <c r="H12" s="82" t="s">
        <v>46</v>
      </c>
      <c r="I12" s="83" t="s">
        <v>49</v>
      </c>
      <c r="J12" s="84" t="s">
        <v>48</v>
      </c>
      <c r="K12" s="85" t="s">
        <v>46</v>
      </c>
      <c r="L12" s="86" t="s">
        <v>49</v>
      </c>
      <c r="M12" s="87" t="s">
        <v>50</v>
      </c>
    </row>
    <row r="13" spans="1:34" x14ac:dyDescent="0.25">
      <c r="A13" s="88" t="s">
        <v>51</v>
      </c>
      <c r="B13" s="89" t="s">
        <v>52</v>
      </c>
      <c r="C13" s="90"/>
      <c r="D13" s="90"/>
      <c r="E13" s="90"/>
      <c r="F13" s="91"/>
      <c r="G13" s="92"/>
      <c r="H13" s="93"/>
      <c r="I13" s="93"/>
      <c r="J13" s="93"/>
      <c r="K13" s="92"/>
      <c r="L13" s="92"/>
      <c r="M13" s="92"/>
    </row>
    <row r="14" spans="1:34" ht="48" x14ac:dyDescent="0.25">
      <c r="A14" s="94" t="s">
        <v>53</v>
      </c>
      <c r="B14" s="95" t="s">
        <v>54</v>
      </c>
      <c r="C14" s="96" t="s">
        <v>55</v>
      </c>
      <c r="D14" s="97" t="s">
        <v>56</v>
      </c>
      <c r="E14" s="98">
        <v>1441.001</v>
      </c>
      <c r="F14" s="99">
        <v>55.24</v>
      </c>
      <c r="G14" s="100">
        <f>IF(ISBLANK(F14),"",(E14*F14))</f>
        <v>79600.895239999998</v>
      </c>
      <c r="H14" s="101">
        <f>-E16</f>
        <v>-907.18399999999997</v>
      </c>
      <c r="I14" s="102">
        <f>F14</f>
        <v>55.24</v>
      </c>
      <c r="J14" s="103">
        <f>IF(ISBLANK(I14),"",(H14*I14))</f>
        <v>-50112.844160000001</v>
      </c>
      <c r="K14" s="104">
        <f>E14+H14</f>
        <v>533.81700000000001</v>
      </c>
      <c r="L14" s="105">
        <f>F14</f>
        <v>55.24</v>
      </c>
      <c r="M14" s="106">
        <f t="shared" ref="M14:M29" si="0">IF(ISBLANK(L14),"",(K14*L14))</f>
        <v>29488.051080000001</v>
      </c>
    </row>
    <row r="15" spans="1:34" x14ac:dyDescent="0.25">
      <c r="A15" s="107"/>
      <c r="B15" s="108"/>
      <c r="C15" s="109" t="s">
        <v>57</v>
      </c>
      <c r="D15" s="110"/>
      <c r="E15" s="111"/>
      <c r="F15" s="112"/>
      <c r="G15" s="100"/>
      <c r="H15" s="101"/>
      <c r="I15" s="102"/>
      <c r="J15" s="103"/>
      <c r="K15" s="104"/>
      <c r="L15" s="105"/>
      <c r="M15" s="106"/>
    </row>
    <row r="16" spans="1:34" ht="22.5" x14ac:dyDescent="0.25">
      <c r="A16" s="107"/>
      <c r="B16" s="108"/>
      <c r="C16" s="113" t="s">
        <v>58</v>
      </c>
      <c r="D16" s="114"/>
      <c r="E16" s="115">
        <v>907.18399999999997</v>
      </c>
      <c r="F16" s="112"/>
      <c r="G16" s="100" t="str">
        <f t="shared" ref="G16:G25" si="1">IF(ISBLANK(F16),"",(E16*F16))</f>
        <v/>
      </c>
      <c r="H16" s="101"/>
      <c r="I16" s="102"/>
      <c r="J16" s="103" t="str">
        <f t="shared" ref="J16:J29" si="2">IF(ISBLANK(I16),"",(H16*I16))</f>
        <v/>
      </c>
      <c r="K16" s="104"/>
      <c r="L16" s="105"/>
      <c r="M16" s="106"/>
    </row>
    <row r="17" spans="1:13" x14ac:dyDescent="0.25">
      <c r="A17" s="88" t="s">
        <v>59</v>
      </c>
      <c r="B17" s="89" t="s">
        <v>60</v>
      </c>
      <c r="C17" s="90"/>
      <c r="D17" s="90"/>
      <c r="E17" s="90"/>
      <c r="F17" s="91"/>
      <c r="G17" s="92"/>
      <c r="H17" s="92"/>
      <c r="I17" s="92"/>
      <c r="J17" s="92"/>
      <c r="K17" s="92"/>
      <c r="L17" s="92"/>
      <c r="M17" s="92"/>
    </row>
    <row r="18" spans="1:13" ht="30" x14ac:dyDescent="0.25">
      <c r="A18" s="107" t="s">
        <v>61</v>
      </c>
      <c r="B18" s="108" t="s">
        <v>62</v>
      </c>
      <c r="C18" s="116" t="s">
        <v>63</v>
      </c>
      <c r="D18" s="110" t="s">
        <v>56</v>
      </c>
      <c r="E18" s="117">
        <v>1441.001</v>
      </c>
      <c r="F18" s="99">
        <v>18.04</v>
      </c>
      <c r="G18" s="100">
        <f t="shared" si="1"/>
        <v>25995.658039999998</v>
      </c>
      <c r="H18" s="101">
        <f>-E19</f>
        <v>-907.18399999999997</v>
      </c>
      <c r="I18" s="102">
        <f t="shared" ref="I18:I29" si="3">F18</f>
        <v>18.04</v>
      </c>
      <c r="J18" s="103">
        <f t="shared" si="2"/>
        <v>-16365.599359999998</v>
      </c>
      <c r="K18" s="104">
        <f>E18+H18</f>
        <v>533.81700000000001</v>
      </c>
      <c r="L18" s="105">
        <f t="shared" ref="L18:L29" si="4">F18</f>
        <v>18.04</v>
      </c>
      <c r="M18" s="106">
        <f t="shared" si="0"/>
        <v>9630.0586800000001</v>
      </c>
    </row>
    <row r="19" spans="1:13" ht="22.5" x14ac:dyDescent="0.25">
      <c r="A19" s="107"/>
      <c r="B19" s="108"/>
      <c r="C19" s="113" t="s">
        <v>64</v>
      </c>
      <c r="D19" s="114"/>
      <c r="E19" s="115">
        <v>907.18399999999997</v>
      </c>
      <c r="F19" s="112"/>
      <c r="G19" s="100" t="str">
        <f t="shared" si="1"/>
        <v/>
      </c>
      <c r="H19" s="101"/>
      <c r="I19" s="102"/>
      <c r="J19" s="103"/>
      <c r="K19" s="104"/>
      <c r="L19" s="105"/>
      <c r="M19" s="106"/>
    </row>
    <row r="20" spans="1:13" ht="36" x14ac:dyDescent="0.25">
      <c r="A20" s="94" t="s">
        <v>65</v>
      </c>
      <c r="B20" s="95" t="s">
        <v>66</v>
      </c>
      <c r="C20" s="96" t="s">
        <v>67</v>
      </c>
      <c r="D20" s="97" t="s">
        <v>56</v>
      </c>
      <c r="E20" s="98">
        <v>907.18399999999997</v>
      </c>
      <c r="F20" s="99">
        <v>396.71</v>
      </c>
      <c r="G20" s="100">
        <f t="shared" si="1"/>
        <v>359888.96463999996</v>
      </c>
      <c r="H20" s="101">
        <v>-907.18399999999997</v>
      </c>
      <c r="I20" s="102">
        <f t="shared" si="3"/>
        <v>396.71</v>
      </c>
      <c r="J20" s="103">
        <f t="shared" si="2"/>
        <v>-359888.96463999996</v>
      </c>
      <c r="K20" s="104">
        <f>E20+H20</f>
        <v>0</v>
      </c>
      <c r="L20" s="105">
        <f t="shared" si="4"/>
        <v>396.71</v>
      </c>
      <c r="M20" s="106">
        <f t="shared" si="0"/>
        <v>0</v>
      </c>
    </row>
    <row r="21" spans="1:13" ht="22.5" x14ac:dyDescent="0.25">
      <c r="A21" s="107"/>
      <c r="B21" s="108"/>
      <c r="C21" s="113" t="s">
        <v>58</v>
      </c>
      <c r="D21" s="114"/>
      <c r="E21" s="115">
        <v>907.18399999999997</v>
      </c>
      <c r="F21" s="112"/>
      <c r="G21" s="100" t="str">
        <f t="shared" si="1"/>
        <v/>
      </c>
      <c r="H21" s="101"/>
      <c r="I21" s="102"/>
      <c r="J21" s="103"/>
      <c r="K21" s="104"/>
      <c r="L21" s="105"/>
      <c r="M21" s="106"/>
    </row>
    <row r="22" spans="1:13" x14ac:dyDescent="0.25">
      <c r="A22" s="88" t="s">
        <v>68</v>
      </c>
      <c r="B22" s="89" t="s">
        <v>69</v>
      </c>
      <c r="C22" s="90"/>
      <c r="D22" s="90"/>
      <c r="E22" s="90"/>
      <c r="F22" s="91"/>
      <c r="G22" s="92"/>
      <c r="H22" s="92"/>
      <c r="I22" s="92"/>
      <c r="J22" s="92"/>
      <c r="K22" s="92"/>
      <c r="L22" s="92"/>
      <c r="M22" s="92"/>
    </row>
    <row r="23" spans="1:13" ht="30" x14ac:dyDescent="0.25">
      <c r="A23" s="107" t="s">
        <v>70</v>
      </c>
      <c r="B23" s="108" t="s">
        <v>71</v>
      </c>
      <c r="C23" s="116" t="s">
        <v>72</v>
      </c>
      <c r="D23" s="110" t="s">
        <v>73</v>
      </c>
      <c r="E23" s="117">
        <v>1473.19</v>
      </c>
      <c r="F23" s="99">
        <v>72.34</v>
      </c>
      <c r="G23" s="100">
        <f t="shared" si="1"/>
        <v>106570.56460000001</v>
      </c>
      <c r="H23" s="101">
        <f>-E24</f>
        <v>-11</v>
      </c>
      <c r="I23" s="102">
        <f t="shared" si="3"/>
        <v>72.34</v>
      </c>
      <c r="J23" s="103">
        <f t="shared" si="2"/>
        <v>-795.74</v>
      </c>
      <c r="K23" s="104">
        <f>E23+H23</f>
        <v>1462.19</v>
      </c>
      <c r="L23" s="105">
        <f t="shared" si="4"/>
        <v>72.34</v>
      </c>
      <c r="M23" s="106">
        <f t="shared" si="0"/>
        <v>105774.82460000001</v>
      </c>
    </row>
    <row r="24" spans="1:13" x14ac:dyDescent="0.25">
      <c r="A24" s="107"/>
      <c r="B24" s="108"/>
      <c r="C24" s="118" t="s">
        <v>74</v>
      </c>
      <c r="D24" s="119"/>
      <c r="E24" s="120">
        <v>11</v>
      </c>
      <c r="F24" s="112"/>
      <c r="G24" s="100" t="str">
        <f t="shared" si="1"/>
        <v/>
      </c>
      <c r="H24" s="101"/>
      <c r="I24" s="102"/>
      <c r="J24" s="103"/>
      <c r="K24" s="104"/>
      <c r="L24" s="105"/>
      <c r="M24" s="106"/>
    </row>
    <row r="25" spans="1:13" ht="75" x14ac:dyDescent="0.25">
      <c r="A25" s="107" t="s">
        <v>75</v>
      </c>
      <c r="B25" s="108" t="s">
        <v>76</v>
      </c>
      <c r="C25" s="116" t="s">
        <v>77</v>
      </c>
      <c r="D25" s="110" t="s">
        <v>73</v>
      </c>
      <c r="E25" s="117">
        <v>845.17</v>
      </c>
      <c r="F25" s="99">
        <v>87.65</v>
      </c>
      <c r="G25" s="100">
        <f t="shared" si="1"/>
        <v>74079.150500000003</v>
      </c>
      <c r="H25" s="101">
        <f>-E26</f>
        <v>-11</v>
      </c>
      <c r="I25" s="102">
        <f t="shared" si="3"/>
        <v>87.65</v>
      </c>
      <c r="J25" s="103">
        <f t="shared" si="2"/>
        <v>-964.15000000000009</v>
      </c>
      <c r="K25" s="104">
        <f>E25+H25</f>
        <v>834.17</v>
      </c>
      <c r="L25" s="105">
        <f t="shared" si="4"/>
        <v>87.65</v>
      </c>
      <c r="M25" s="106">
        <f t="shared" si="0"/>
        <v>73115.000499999995</v>
      </c>
    </row>
    <row r="26" spans="1:13" x14ac:dyDescent="0.25">
      <c r="A26" s="107"/>
      <c r="B26" s="108"/>
      <c r="C26" s="118" t="s">
        <v>74</v>
      </c>
      <c r="D26" s="119"/>
      <c r="E26" s="120">
        <v>11</v>
      </c>
      <c r="F26" s="112"/>
      <c r="G26" s="100"/>
      <c r="H26" s="101"/>
      <c r="I26" s="102"/>
      <c r="J26" s="103"/>
      <c r="K26" s="104"/>
      <c r="L26" s="105"/>
      <c r="M26" s="106"/>
    </row>
    <row r="27" spans="1:13" x14ac:dyDescent="0.25">
      <c r="A27" s="88" t="s">
        <v>78</v>
      </c>
      <c r="B27" s="89" t="s">
        <v>79</v>
      </c>
      <c r="C27" s="90"/>
      <c r="D27" s="90"/>
      <c r="E27" s="90"/>
      <c r="F27" s="91"/>
      <c r="G27" s="92"/>
      <c r="H27" s="92"/>
      <c r="I27" s="92"/>
      <c r="J27" s="92"/>
      <c r="K27" s="92"/>
      <c r="L27" s="92"/>
      <c r="M27" s="92"/>
    </row>
    <row r="28" spans="1:13" ht="45" x14ac:dyDescent="0.25">
      <c r="A28" s="107" t="s">
        <v>80</v>
      </c>
      <c r="B28" s="108" t="s">
        <v>81</v>
      </c>
      <c r="C28" s="116" t="s">
        <v>82</v>
      </c>
      <c r="D28" s="110" t="s">
        <v>83</v>
      </c>
      <c r="E28" s="117">
        <v>668.26</v>
      </c>
      <c r="F28" s="99">
        <v>168.05</v>
      </c>
      <c r="G28" s="100">
        <f t="shared" ref="G28:G30" si="5">IF(ISBLANK(F28),"",(E28*F28))</f>
        <v>112301.09300000001</v>
      </c>
      <c r="H28" s="101">
        <v>-116.12</v>
      </c>
      <c r="I28" s="102">
        <f t="shared" si="3"/>
        <v>168.05</v>
      </c>
      <c r="J28" s="103">
        <f t="shared" ref="J28" si="6">IF(ISBLANK(I28),"",(H28*I28))</f>
        <v>-19513.966</v>
      </c>
      <c r="K28" s="104">
        <f>E28+H28</f>
        <v>552.14</v>
      </c>
      <c r="L28" s="105">
        <f t="shared" ref="L28" si="7">F28</f>
        <v>168.05</v>
      </c>
      <c r="M28" s="106">
        <f t="shared" ref="M28" si="8">IF(ISBLANK(L28),"",(K28*L28))</f>
        <v>92787.127000000008</v>
      </c>
    </row>
    <row r="29" spans="1:13" ht="60" x14ac:dyDescent="0.25">
      <c r="A29" s="107" t="s">
        <v>84</v>
      </c>
      <c r="B29" s="108" t="s">
        <v>85</v>
      </c>
      <c r="C29" s="116" t="s">
        <v>86</v>
      </c>
      <c r="D29" s="110" t="s">
        <v>83</v>
      </c>
      <c r="E29" s="117">
        <v>301.476</v>
      </c>
      <c r="F29" s="99">
        <v>257.77999999999997</v>
      </c>
      <c r="G29" s="100">
        <f t="shared" si="5"/>
        <v>77714.483279999986</v>
      </c>
      <c r="H29" s="101">
        <v>-116.12</v>
      </c>
      <c r="I29" s="102">
        <f t="shared" si="3"/>
        <v>257.77999999999997</v>
      </c>
      <c r="J29" s="103">
        <f t="shared" si="2"/>
        <v>-29933.413599999996</v>
      </c>
      <c r="K29" s="104">
        <f>E29+H29</f>
        <v>185.35599999999999</v>
      </c>
      <c r="L29" s="105">
        <f t="shared" si="4"/>
        <v>257.77999999999997</v>
      </c>
      <c r="M29" s="106">
        <f t="shared" si="0"/>
        <v>47781.069679999993</v>
      </c>
    </row>
    <row r="30" spans="1:13" x14ac:dyDescent="0.25">
      <c r="A30" s="107"/>
      <c r="B30" s="108"/>
      <c r="C30" s="118" t="s">
        <v>87</v>
      </c>
      <c r="D30" s="119"/>
      <c r="E30" s="120">
        <f>E16*0.128</f>
        <v>116.119552</v>
      </c>
      <c r="F30" s="112"/>
      <c r="G30" s="100" t="str">
        <f t="shared" si="5"/>
        <v/>
      </c>
      <c r="H30" s="101"/>
      <c r="I30" s="102"/>
      <c r="J30" s="103"/>
      <c r="K30" s="104"/>
      <c r="L30" s="105"/>
      <c r="M30" s="106"/>
    </row>
    <row r="31" spans="1:13" x14ac:dyDescent="0.25">
      <c r="A31" s="119"/>
      <c r="B31" s="119"/>
      <c r="C31" s="113"/>
      <c r="D31" s="119"/>
      <c r="E31" s="121"/>
      <c r="F31" s="112"/>
      <c r="G31" s="100"/>
      <c r="H31" s="101"/>
      <c r="I31" s="102"/>
      <c r="J31" s="103"/>
      <c r="K31" s="104"/>
      <c r="L31" s="105"/>
      <c r="M31" s="106"/>
    </row>
    <row r="32" spans="1:13" x14ac:dyDescent="0.25">
      <c r="A32" s="122"/>
      <c r="B32" s="122"/>
      <c r="C32" s="122"/>
      <c r="D32" s="122"/>
      <c r="E32" s="123"/>
      <c r="F32" s="122"/>
      <c r="G32" s="124">
        <f>SUBTOTAL(9,G13:G30)</f>
        <v>836150.80929999985</v>
      </c>
      <c r="H32" s="125"/>
      <c r="I32" s="126"/>
      <c r="J32" s="103">
        <f>SUBTOTAL(9,J13:J30)</f>
        <v>-477574.67775999999</v>
      </c>
      <c r="K32" s="127"/>
      <c r="L32" s="128"/>
      <c r="M32" s="129">
        <f>SUBTOTAL(9,M13:M30)</f>
        <v>358576.13154000003</v>
      </c>
    </row>
    <row r="33" spans="1:13" x14ac:dyDescent="0.25">
      <c r="A33" s="439" t="s">
        <v>88</v>
      </c>
      <c r="B33" s="435"/>
      <c r="C33" s="435"/>
      <c r="D33" s="435"/>
      <c r="E33" s="66"/>
      <c r="F33" s="67"/>
      <c r="G33" s="68"/>
      <c r="H33" s="69"/>
      <c r="I33" s="70"/>
      <c r="J33" s="71"/>
      <c r="K33" s="72"/>
      <c r="L33" s="72"/>
      <c r="M33" s="73"/>
    </row>
    <row r="34" spans="1:13" x14ac:dyDescent="0.25">
      <c r="A34" s="43"/>
      <c r="B34" s="74"/>
      <c r="C34" s="74"/>
      <c r="D34" s="74"/>
      <c r="E34" s="66"/>
      <c r="F34" s="67"/>
      <c r="G34" s="68"/>
      <c r="H34" s="69"/>
      <c r="I34" s="70"/>
      <c r="J34" s="71"/>
      <c r="K34" s="72"/>
      <c r="L34" s="72"/>
      <c r="M34" s="73"/>
    </row>
    <row r="35" spans="1:13" ht="15.75" x14ac:dyDescent="0.25">
      <c r="A35" s="75" t="s">
        <v>39</v>
      </c>
      <c r="B35" s="76" t="s">
        <v>40</v>
      </c>
      <c r="C35" s="74"/>
      <c r="D35" s="74"/>
      <c r="E35" s="436" t="s">
        <v>41</v>
      </c>
      <c r="F35" s="436"/>
      <c r="G35" s="436"/>
      <c r="H35" s="437" t="s">
        <v>42</v>
      </c>
      <c r="I35" s="437"/>
      <c r="J35" s="437"/>
      <c r="K35" s="438" t="s">
        <v>13</v>
      </c>
      <c r="L35" s="438"/>
      <c r="M35" s="438"/>
    </row>
    <row r="36" spans="1:13" ht="24" x14ac:dyDescent="0.25">
      <c r="A36" s="77" t="s">
        <v>43</v>
      </c>
      <c r="B36" s="78" t="s">
        <v>44</v>
      </c>
      <c r="C36" s="77" t="s">
        <v>44</v>
      </c>
      <c r="D36" s="78" t="s">
        <v>45</v>
      </c>
      <c r="E36" s="79" t="s">
        <v>46</v>
      </c>
      <c r="F36" s="80" t="s">
        <v>47</v>
      </c>
      <c r="G36" s="81" t="s">
        <v>48</v>
      </c>
      <c r="H36" s="82" t="s">
        <v>46</v>
      </c>
      <c r="I36" s="83" t="s">
        <v>49</v>
      </c>
      <c r="J36" s="84" t="s">
        <v>48</v>
      </c>
      <c r="K36" s="85" t="s">
        <v>46</v>
      </c>
      <c r="L36" s="86" t="s">
        <v>49</v>
      </c>
      <c r="M36" s="87" t="s">
        <v>50</v>
      </c>
    </row>
    <row r="37" spans="1:13" x14ac:dyDescent="0.25">
      <c r="A37" s="88" t="s">
        <v>51</v>
      </c>
      <c r="B37" s="89" t="s">
        <v>52</v>
      </c>
      <c r="C37" s="90"/>
      <c r="D37" s="90"/>
      <c r="E37" s="90"/>
      <c r="F37" s="91"/>
      <c r="G37" s="92"/>
      <c r="H37" s="92"/>
      <c r="I37" s="92"/>
      <c r="J37" s="92"/>
      <c r="K37" s="92"/>
      <c r="L37" s="92"/>
      <c r="M37" s="92"/>
    </row>
    <row r="38" spans="1:13" ht="60" x14ac:dyDescent="0.25">
      <c r="A38" s="107" t="s">
        <v>53</v>
      </c>
      <c r="B38" s="108" t="s">
        <v>54</v>
      </c>
      <c r="C38" s="116" t="s">
        <v>55</v>
      </c>
      <c r="D38" s="110" t="s">
        <v>56</v>
      </c>
      <c r="E38" s="117">
        <v>949.24099999999999</v>
      </c>
      <c r="F38" s="99">
        <v>55.24</v>
      </c>
      <c r="G38" s="100">
        <f t="shared" ref="G38" si="9">IF(ISBLANK(F38),"",(E38*F38))</f>
        <v>52436.072840000001</v>
      </c>
      <c r="H38" s="101">
        <f>-E40</f>
        <v>-938.61599999999999</v>
      </c>
      <c r="I38" s="102">
        <f>F38</f>
        <v>55.24</v>
      </c>
      <c r="J38" s="103">
        <f t="shared" ref="J38" si="10">IF(ISBLANK(I38),"",(H38*I38))</f>
        <v>-51849.147839999998</v>
      </c>
      <c r="K38" s="104">
        <f>E38+H38</f>
        <v>10.625</v>
      </c>
      <c r="L38" s="105">
        <f>F38</f>
        <v>55.24</v>
      </c>
      <c r="M38" s="106">
        <f t="shared" ref="M38" si="11">IF(ISBLANK(L38),"",(K38*L38))</f>
        <v>586.92500000000007</v>
      </c>
    </row>
    <row r="39" spans="1:13" x14ac:dyDescent="0.25">
      <c r="A39" s="77"/>
      <c r="B39" s="78"/>
      <c r="C39" s="109" t="s">
        <v>57</v>
      </c>
      <c r="D39" s="78"/>
      <c r="E39" s="79"/>
      <c r="F39" s="80"/>
      <c r="G39" s="81"/>
      <c r="H39" s="82"/>
      <c r="I39" s="83"/>
      <c r="J39" s="84"/>
      <c r="K39" s="85"/>
      <c r="L39" s="86"/>
      <c r="M39" s="87"/>
    </row>
    <row r="40" spans="1:13" x14ac:dyDescent="0.25">
      <c r="A40" s="77"/>
      <c r="B40" s="78"/>
      <c r="C40" s="118" t="s">
        <v>89</v>
      </c>
      <c r="D40" s="119"/>
      <c r="E40" s="120">
        <v>938.61599999999999</v>
      </c>
      <c r="F40" s="80"/>
      <c r="G40" s="81"/>
      <c r="H40" s="82"/>
      <c r="I40" s="83"/>
      <c r="J40" s="84"/>
      <c r="K40" s="85"/>
      <c r="L40" s="86"/>
      <c r="M40" s="87"/>
    </row>
    <row r="41" spans="1:13" x14ac:dyDescent="0.25">
      <c r="A41" s="88" t="s">
        <v>59</v>
      </c>
      <c r="B41" s="89" t="s">
        <v>60</v>
      </c>
      <c r="C41" s="90"/>
      <c r="D41" s="90"/>
      <c r="E41" s="90"/>
      <c r="F41" s="91"/>
      <c r="G41" s="92"/>
      <c r="H41" s="92"/>
      <c r="I41" s="92"/>
      <c r="J41" s="92"/>
      <c r="K41" s="92"/>
      <c r="L41" s="92"/>
      <c r="M41" s="92"/>
    </row>
    <row r="42" spans="1:13" ht="30" x14ac:dyDescent="0.25">
      <c r="A42" s="107" t="s">
        <v>90</v>
      </c>
      <c r="B42" s="108" t="s">
        <v>62</v>
      </c>
      <c r="C42" s="116" t="s">
        <v>63</v>
      </c>
      <c r="D42" s="110" t="s">
        <v>56</v>
      </c>
      <c r="E42" s="117">
        <v>949.24099999999999</v>
      </c>
      <c r="F42" s="99">
        <v>18.04</v>
      </c>
      <c r="G42" s="100">
        <f t="shared" ref="G42:G45" si="12">IF(ISBLANK(F42),"",(E42*F42))</f>
        <v>17124.307639999999</v>
      </c>
      <c r="H42" s="101">
        <f>-E43</f>
        <v>-458.61599999999999</v>
      </c>
      <c r="I42" s="102">
        <f t="shared" ref="I42:I52" si="13">F42</f>
        <v>18.04</v>
      </c>
      <c r="J42" s="103">
        <f t="shared" ref="J42:J52" si="14">IF(ISBLANK(I42),"",(H42*I42))</f>
        <v>-8273.4326399999991</v>
      </c>
      <c r="K42" s="104">
        <f>E42+H42</f>
        <v>490.625</v>
      </c>
      <c r="L42" s="105">
        <f t="shared" ref="L42:L52" si="15">F42</f>
        <v>18.04</v>
      </c>
      <c r="M42" s="106">
        <f t="shared" ref="M42:M52" si="16">IF(ISBLANK(L42),"",(K42*L42))</f>
        <v>8850.875</v>
      </c>
    </row>
    <row r="43" spans="1:13" x14ac:dyDescent="0.25">
      <c r="A43" s="107"/>
      <c r="B43" s="108"/>
      <c r="C43" s="118" t="s">
        <v>91</v>
      </c>
      <c r="D43" s="119"/>
      <c r="E43" s="120">
        <f>938.616-480</f>
        <v>458.61599999999999</v>
      </c>
      <c r="F43" s="112"/>
      <c r="G43" s="100" t="str">
        <f t="shared" si="12"/>
        <v/>
      </c>
      <c r="H43" s="101"/>
      <c r="I43" s="102"/>
      <c r="J43" s="103"/>
      <c r="K43" s="104"/>
      <c r="L43" s="105"/>
      <c r="M43" s="106"/>
    </row>
    <row r="44" spans="1:13" ht="60" x14ac:dyDescent="0.25">
      <c r="A44" s="107" t="s">
        <v>92</v>
      </c>
      <c r="B44" s="108" t="s">
        <v>66</v>
      </c>
      <c r="C44" s="116" t="s">
        <v>67</v>
      </c>
      <c r="D44" s="110" t="s">
        <v>56</v>
      </c>
      <c r="E44" s="117">
        <v>938.61599999999999</v>
      </c>
      <c r="F44" s="99">
        <v>396.71</v>
      </c>
      <c r="G44" s="100">
        <f t="shared" si="12"/>
        <v>372358.35335999995</v>
      </c>
      <c r="H44" s="101">
        <f>-E45</f>
        <v>-458.61599999999999</v>
      </c>
      <c r="I44" s="102">
        <f t="shared" si="13"/>
        <v>396.71</v>
      </c>
      <c r="J44" s="103">
        <f t="shared" si="14"/>
        <v>-181937.55335999999</v>
      </c>
      <c r="K44" s="104">
        <f>E44+H44</f>
        <v>480</v>
      </c>
      <c r="L44" s="105">
        <f t="shared" si="15"/>
        <v>396.71</v>
      </c>
      <c r="M44" s="106">
        <f t="shared" si="16"/>
        <v>190420.8</v>
      </c>
    </row>
    <row r="45" spans="1:13" x14ac:dyDescent="0.25">
      <c r="A45" s="107"/>
      <c r="B45" s="108"/>
      <c r="C45" s="113" t="s">
        <v>93</v>
      </c>
      <c r="D45" s="119"/>
      <c r="E45" s="120">
        <f>938.616-480</f>
        <v>458.61599999999999</v>
      </c>
      <c r="F45" s="112"/>
      <c r="G45" s="100" t="str">
        <f t="shared" si="12"/>
        <v/>
      </c>
      <c r="H45" s="101"/>
      <c r="I45" s="102"/>
      <c r="J45" s="103"/>
      <c r="K45" s="104"/>
      <c r="L45" s="105"/>
      <c r="M45" s="106"/>
    </row>
    <row r="46" spans="1:13" x14ac:dyDescent="0.25">
      <c r="A46" s="88" t="s">
        <v>68</v>
      </c>
      <c r="B46" s="89" t="s">
        <v>69</v>
      </c>
      <c r="C46" s="90"/>
      <c r="D46" s="90"/>
      <c r="E46" s="90"/>
      <c r="F46" s="91"/>
      <c r="G46" s="92"/>
      <c r="H46" s="92"/>
      <c r="I46" s="92"/>
      <c r="J46" s="92"/>
      <c r="K46" s="92"/>
      <c r="L46" s="92"/>
      <c r="M46" s="92"/>
    </row>
    <row r="47" spans="1:13" ht="30" x14ac:dyDescent="0.25">
      <c r="A47" s="107" t="s">
        <v>94</v>
      </c>
      <c r="B47" s="108" t="s">
        <v>71</v>
      </c>
      <c r="C47" s="116" t="s">
        <v>72</v>
      </c>
      <c r="D47" s="110" t="s">
        <v>73</v>
      </c>
      <c r="E47" s="117">
        <v>36</v>
      </c>
      <c r="F47" s="99">
        <v>72.34</v>
      </c>
      <c r="G47" s="100">
        <f t="shared" ref="G47:G48" si="17">IF(ISBLANK(F47),"",(E47*F47))</f>
        <v>2604.2400000000002</v>
      </c>
      <c r="H47" s="101">
        <f>H48</f>
        <v>-11</v>
      </c>
      <c r="I47" s="102">
        <f t="shared" ref="I47:I48" si="18">F47</f>
        <v>72.34</v>
      </c>
      <c r="J47" s="103">
        <f t="shared" ref="J47:J48" si="19">IF(ISBLANK(I47),"",(H47*I47))</f>
        <v>-795.74</v>
      </c>
      <c r="K47" s="104">
        <f>E47+H47</f>
        <v>25</v>
      </c>
      <c r="L47" s="105">
        <f t="shared" ref="L47:L48" si="20">F47</f>
        <v>72.34</v>
      </c>
      <c r="M47" s="106">
        <f t="shared" ref="M47:M48" si="21">IF(ISBLANK(L47),"",(K47*L47))</f>
        <v>1808.5</v>
      </c>
    </row>
    <row r="48" spans="1:13" ht="75" x14ac:dyDescent="0.25">
      <c r="A48" s="107" t="s">
        <v>95</v>
      </c>
      <c r="B48" s="108" t="s">
        <v>76</v>
      </c>
      <c r="C48" s="116" t="s">
        <v>77</v>
      </c>
      <c r="D48" s="110" t="s">
        <v>73</v>
      </c>
      <c r="E48" s="117">
        <v>23.5</v>
      </c>
      <c r="F48" s="99">
        <v>87.65</v>
      </c>
      <c r="G48" s="100">
        <f t="shared" si="17"/>
        <v>2059.7750000000001</v>
      </c>
      <c r="H48" s="101">
        <f>-E49</f>
        <v>-11</v>
      </c>
      <c r="I48" s="102">
        <f t="shared" si="18"/>
        <v>87.65</v>
      </c>
      <c r="J48" s="103">
        <f t="shared" si="19"/>
        <v>-964.15000000000009</v>
      </c>
      <c r="K48" s="104">
        <f>E48+H48</f>
        <v>12.5</v>
      </c>
      <c r="L48" s="105">
        <f t="shared" si="20"/>
        <v>87.65</v>
      </c>
      <c r="M48" s="106">
        <f t="shared" si="21"/>
        <v>1095.625</v>
      </c>
    </row>
    <row r="49" spans="1:13" x14ac:dyDescent="0.25">
      <c r="A49" s="107"/>
      <c r="B49" s="108"/>
      <c r="C49" s="113" t="s">
        <v>74</v>
      </c>
      <c r="D49" s="119"/>
      <c r="E49" s="120">
        <v>11</v>
      </c>
      <c r="F49" s="112"/>
      <c r="G49" s="100"/>
      <c r="H49" s="101"/>
      <c r="I49" s="102"/>
      <c r="J49" s="103"/>
      <c r="K49" s="104"/>
      <c r="L49" s="105"/>
      <c r="M49" s="106"/>
    </row>
    <row r="50" spans="1:13" x14ac:dyDescent="0.25">
      <c r="A50" s="88" t="s">
        <v>78</v>
      </c>
      <c r="B50" s="89" t="s">
        <v>79</v>
      </c>
      <c r="C50" s="90"/>
      <c r="D50" s="90"/>
      <c r="E50" s="90"/>
      <c r="F50" s="91"/>
      <c r="G50" s="92"/>
      <c r="H50" s="92"/>
      <c r="I50" s="92"/>
      <c r="J50" s="92"/>
      <c r="K50" s="92"/>
      <c r="L50" s="92"/>
      <c r="M50" s="92"/>
    </row>
    <row r="51" spans="1:13" ht="45" x14ac:dyDescent="0.25">
      <c r="A51" s="107" t="s">
        <v>96</v>
      </c>
      <c r="B51" s="108" t="s">
        <v>81</v>
      </c>
      <c r="C51" s="116" t="s">
        <v>82</v>
      </c>
      <c r="D51" s="110" t="s">
        <v>83</v>
      </c>
      <c r="E51" s="117">
        <v>393.20699999999999</v>
      </c>
      <c r="F51" s="99">
        <v>194.26</v>
      </c>
      <c r="G51" s="100">
        <f t="shared" ref="G51:G53" si="22">IF(ISBLANK(F51),"",(E51*F51))</f>
        <v>76384.39181999999</v>
      </c>
      <c r="H51" s="101">
        <v>-120.143</v>
      </c>
      <c r="I51" s="102">
        <f t="shared" ref="I51" si="23">F51</f>
        <v>194.26</v>
      </c>
      <c r="J51" s="103">
        <f t="shared" ref="J51" si="24">IF(ISBLANK(I51),"",(H51*I51))</f>
        <v>-23338.979179999998</v>
      </c>
      <c r="K51" s="104">
        <f>E51+H51</f>
        <v>273.06399999999996</v>
      </c>
      <c r="L51" s="105">
        <f t="shared" ref="L51" si="25">F51</f>
        <v>194.26</v>
      </c>
      <c r="M51" s="106">
        <f t="shared" ref="M51" si="26">IF(ISBLANK(L51),"",(K51*L51))</f>
        <v>53045.412639999988</v>
      </c>
    </row>
    <row r="52" spans="1:13" ht="60" x14ac:dyDescent="0.25">
      <c r="A52" s="107" t="s">
        <v>97</v>
      </c>
      <c r="B52" s="108" t="s">
        <v>85</v>
      </c>
      <c r="C52" s="116" t="s">
        <v>86</v>
      </c>
      <c r="D52" s="110" t="s">
        <v>83</v>
      </c>
      <c r="E52" s="117">
        <v>230.34100000000001</v>
      </c>
      <c r="F52" s="99">
        <v>257.77999999999997</v>
      </c>
      <c r="G52" s="100">
        <f t="shared" si="22"/>
        <v>59377.302979999993</v>
      </c>
      <c r="H52" s="101">
        <v>-120.143</v>
      </c>
      <c r="I52" s="102">
        <f t="shared" si="13"/>
        <v>257.77999999999997</v>
      </c>
      <c r="J52" s="103">
        <f t="shared" si="14"/>
        <v>-30970.462539999997</v>
      </c>
      <c r="K52" s="104">
        <f>E52+H52</f>
        <v>110.19800000000001</v>
      </c>
      <c r="L52" s="105">
        <f t="shared" si="15"/>
        <v>257.77999999999997</v>
      </c>
      <c r="M52" s="106">
        <f t="shared" si="16"/>
        <v>28406.84044</v>
      </c>
    </row>
    <row r="53" spans="1:13" x14ac:dyDescent="0.25">
      <c r="A53" s="107"/>
      <c r="B53" s="108"/>
      <c r="C53" s="118" t="s">
        <v>98</v>
      </c>
      <c r="D53" s="119"/>
      <c r="E53" s="120">
        <f>E40*0.128</f>
        <v>120.142848</v>
      </c>
      <c r="F53" s="112"/>
      <c r="G53" s="100" t="str">
        <f t="shared" si="22"/>
        <v/>
      </c>
      <c r="H53" s="101"/>
      <c r="I53" s="102"/>
      <c r="J53" s="103"/>
      <c r="K53" s="104"/>
      <c r="L53" s="105"/>
      <c r="M53" s="106"/>
    </row>
    <row r="54" spans="1:13" x14ac:dyDescent="0.25">
      <c r="A54" s="119"/>
      <c r="B54" s="119"/>
      <c r="C54" s="118"/>
      <c r="D54" s="119"/>
      <c r="E54" s="121"/>
      <c r="F54" s="112"/>
      <c r="G54" s="100"/>
      <c r="H54" s="101"/>
      <c r="I54" s="102"/>
      <c r="J54" s="103"/>
      <c r="K54" s="104"/>
      <c r="L54" s="105"/>
      <c r="M54" s="106"/>
    </row>
    <row r="55" spans="1:13" x14ac:dyDescent="0.25">
      <c r="A55" s="122"/>
      <c r="B55" s="122"/>
      <c r="C55" s="122"/>
      <c r="D55" s="122"/>
      <c r="E55" s="123"/>
      <c r="F55" s="122"/>
      <c r="G55" s="124">
        <f>SUBTOTAL(9,G38:G53)</f>
        <v>582344.44363999995</v>
      </c>
      <c r="H55" s="125"/>
      <c r="I55" s="126"/>
      <c r="J55" s="103">
        <f>SUBTOTAL(9,J38:J53)</f>
        <v>-298129.46555999998</v>
      </c>
      <c r="K55" s="127"/>
      <c r="L55" s="128"/>
      <c r="M55" s="129">
        <f>SUBTOTAL(9,M38:M53)</f>
        <v>284214.97807999997</v>
      </c>
    </row>
    <row r="56" spans="1:13" x14ac:dyDescent="0.25">
      <c r="A56" s="439" t="s">
        <v>99</v>
      </c>
      <c r="B56" s="435"/>
      <c r="C56" s="435"/>
      <c r="D56" s="435"/>
      <c r="E56" s="66"/>
      <c r="F56" s="67"/>
      <c r="G56" s="68"/>
      <c r="H56" s="69"/>
      <c r="I56" s="70"/>
      <c r="J56" s="71"/>
      <c r="K56" s="72"/>
      <c r="L56" s="72"/>
      <c r="M56" s="73"/>
    </row>
    <row r="57" spans="1:13" x14ac:dyDescent="0.25">
      <c r="A57" s="43"/>
      <c r="B57" s="74"/>
      <c r="C57" s="74"/>
      <c r="D57" s="74"/>
      <c r="E57" s="66"/>
      <c r="F57" s="67"/>
      <c r="G57" s="68"/>
      <c r="H57" s="69"/>
      <c r="I57" s="70"/>
      <c r="J57" s="71"/>
      <c r="K57" s="72"/>
      <c r="L57" s="72"/>
      <c r="M57" s="73"/>
    </row>
    <row r="58" spans="1:13" ht="15.75" x14ac:dyDescent="0.25">
      <c r="A58" s="75" t="s">
        <v>39</v>
      </c>
      <c r="B58" s="76" t="s">
        <v>40</v>
      </c>
      <c r="C58" s="74"/>
      <c r="D58" s="74"/>
      <c r="E58" s="436" t="s">
        <v>41</v>
      </c>
      <c r="F58" s="436"/>
      <c r="G58" s="436"/>
      <c r="H58" s="437" t="s">
        <v>42</v>
      </c>
      <c r="I58" s="437"/>
      <c r="J58" s="437"/>
      <c r="K58" s="438" t="s">
        <v>13</v>
      </c>
      <c r="L58" s="438"/>
      <c r="M58" s="438"/>
    </row>
    <row r="59" spans="1:13" ht="24" x14ac:dyDescent="0.25">
      <c r="A59" s="77" t="s">
        <v>43</v>
      </c>
      <c r="B59" s="78" t="s">
        <v>44</v>
      </c>
      <c r="C59" s="77" t="s">
        <v>44</v>
      </c>
      <c r="D59" s="78" t="s">
        <v>45</v>
      </c>
      <c r="E59" s="79" t="s">
        <v>46</v>
      </c>
      <c r="F59" s="80" t="s">
        <v>47</v>
      </c>
      <c r="G59" s="81" t="s">
        <v>48</v>
      </c>
      <c r="H59" s="82" t="s">
        <v>46</v>
      </c>
      <c r="I59" s="83" t="s">
        <v>49</v>
      </c>
      <c r="J59" s="84" t="s">
        <v>48</v>
      </c>
      <c r="K59" s="85" t="s">
        <v>46</v>
      </c>
      <c r="L59" s="86" t="s">
        <v>49</v>
      </c>
      <c r="M59" s="87" t="s">
        <v>50</v>
      </c>
    </row>
    <row r="60" spans="1:13" x14ac:dyDescent="0.25">
      <c r="A60" s="88" t="s">
        <v>51</v>
      </c>
      <c r="B60" s="89" t="s">
        <v>52</v>
      </c>
      <c r="C60" s="90"/>
      <c r="D60" s="90"/>
      <c r="E60" s="90"/>
      <c r="F60" s="91"/>
      <c r="G60" s="92"/>
      <c r="H60" s="92"/>
      <c r="I60" s="92"/>
      <c r="J60" s="92"/>
      <c r="K60" s="92"/>
      <c r="L60" s="92"/>
      <c r="M60" s="92"/>
    </row>
    <row r="61" spans="1:13" ht="60" x14ac:dyDescent="0.25">
      <c r="A61" s="107" t="s">
        <v>53</v>
      </c>
      <c r="B61" s="108" t="s">
        <v>54</v>
      </c>
      <c r="C61" s="116" t="s">
        <v>55</v>
      </c>
      <c r="D61" s="110" t="s">
        <v>56</v>
      </c>
      <c r="E61" s="117">
        <v>333.06099999999998</v>
      </c>
      <c r="F61" s="99">
        <v>55.24</v>
      </c>
      <c r="G61" s="100">
        <f t="shared" ref="G61" si="27">IF(ISBLANK(F61),"",(E61*F61))</f>
        <v>18398.289639999999</v>
      </c>
      <c r="H61" s="101">
        <f>-E63</f>
        <v>-8.82</v>
      </c>
      <c r="I61" s="102">
        <f>F61</f>
        <v>55.24</v>
      </c>
      <c r="J61" s="103">
        <f t="shared" ref="J61" si="28">IF(ISBLANK(I61),"",(H61*I61))</f>
        <v>-487.21680000000003</v>
      </c>
      <c r="K61" s="104">
        <f>E61+H61</f>
        <v>324.24099999999999</v>
      </c>
      <c r="L61" s="105">
        <f t="shared" ref="L61" si="29">F61</f>
        <v>55.24</v>
      </c>
      <c r="M61" s="106">
        <f t="shared" ref="M61" si="30">IF(ISBLANK(L61),"",(K61*L61))</f>
        <v>17911.072840000001</v>
      </c>
    </row>
    <row r="62" spans="1:13" x14ac:dyDescent="0.25">
      <c r="A62" s="77"/>
      <c r="B62" s="78"/>
      <c r="C62" s="109" t="s">
        <v>57</v>
      </c>
      <c r="D62" s="78"/>
      <c r="E62" s="79"/>
      <c r="F62" s="80"/>
      <c r="G62" s="81"/>
      <c r="H62" s="82"/>
      <c r="I62" s="83"/>
      <c r="J62" s="84"/>
      <c r="K62" s="85"/>
      <c r="L62" s="86"/>
      <c r="M62" s="87"/>
    </row>
    <row r="63" spans="1:13" x14ac:dyDescent="0.25">
      <c r="A63" s="77"/>
      <c r="B63" s="78"/>
      <c r="C63" s="118" t="s">
        <v>89</v>
      </c>
      <c r="D63" s="119"/>
      <c r="E63" s="120">
        <v>8.82</v>
      </c>
      <c r="F63" s="80"/>
      <c r="G63" s="81"/>
      <c r="H63" s="82"/>
      <c r="I63" s="83"/>
      <c r="J63" s="84"/>
      <c r="K63" s="85"/>
      <c r="L63" s="86"/>
      <c r="M63" s="87"/>
    </row>
    <row r="64" spans="1:13" x14ac:dyDescent="0.25">
      <c r="A64" s="88" t="s">
        <v>59</v>
      </c>
      <c r="B64" s="89" t="s">
        <v>60</v>
      </c>
      <c r="C64" s="90"/>
      <c r="D64" s="90"/>
      <c r="E64" s="90"/>
      <c r="F64" s="91"/>
      <c r="G64" s="92"/>
      <c r="H64" s="92"/>
      <c r="I64" s="92"/>
      <c r="J64" s="92"/>
      <c r="K64" s="92"/>
      <c r="L64" s="92"/>
      <c r="M64" s="92"/>
    </row>
    <row r="65" spans="1:13" ht="30" x14ac:dyDescent="0.25">
      <c r="A65" s="107" t="s">
        <v>100</v>
      </c>
      <c r="B65" s="108" t="s">
        <v>62</v>
      </c>
      <c r="C65" s="116" t="s">
        <v>63</v>
      </c>
      <c r="D65" s="110" t="s">
        <v>56</v>
      </c>
      <c r="E65" s="117">
        <v>333.06099999999998</v>
      </c>
      <c r="F65" s="99">
        <v>18.04</v>
      </c>
      <c r="G65" s="100">
        <f t="shared" ref="G65:G71" si="31">IF(ISBLANK(F65),"",(E65*F65))</f>
        <v>6008.420439999999</v>
      </c>
      <c r="H65" s="101">
        <f>-E66</f>
        <v>-8.82</v>
      </c>
      <c r="I65" s="102">
        <f t="shared" ref="I65:I74" si="32">F65</f>
        <v>18.04</v>
      </c>
      <c r="J65" s="103">
        <f t="shared" ref="J65:J74" si="33">IF(ISBLANK(I65),"",(H65*I65))</f>
        <v>-159.11279999999999</v>
      </c>
      <c r="K65" s="104">
        <f>E65+H65</f>
        <v>324.24099999999999</v>
      </c>
      <c r="L65" s="105">
        <f t="shared" ref="L65:L74" si="34">F65</f>
        <v>18.04</v>
      </c>
      <c r="M65" s="106">
        <f t="shared" ref="M65:M74" si="35">IF(ISBLANK(L65),"",(K65*L65))</f>
        <v>5849.3076399999991</v>
      </c>
    </row>
    <row r="66" spans="1:13" x14ac:dyDescent="0.25">
      <c r="A66" s="107"/>
      <c r="B66" s="108"/>
      <c r="C66" s="118" t="s">
        <v>89</v>
      </c>
      <c r="D66" s="119"/>
      <c r="E66" s="120">
        <v>8.82</v>
      </c>
      <c r="F66" s="112"/>
      <c r="G66" s="100" t="str">
        <f t="shared" si="31"/>
        <v/>
      </c>
      <c r="H66" s="101"/>
      <c r="I66" s="102"/>
      <c r="J66" s="103"/>
      <c r="K66" s="104"/>
      <c r="L66" s="105"/>
      <c r="M66" s="106"/>
    </row>
    <row r="67" spans="1:13" ht="60" x14ac:dyDescent="0.25">
      <c r="A67" s="107" t="s">
        <v>101</v>
      </c>
      <c r="B67" s="108" t="s">
        <v>66</v>
      </c>
      <c r="C67" s="116" t="s">
        <v>67</v>
      </c>
      <c r="D67" s="110" t="s">
        <v>56</v>
      </c>
      <c r="E67" s="117">
        <v>8.82</v>
      </c>
      <c r="F67" s="99">
        <v>396.71</v>
      </c>
      <c r="G67" s="100">
        <f t="shared" si="31"/>
        <v>3498.9821999999999</v>
      </c>
      <c r="H67" s="101">
        <f>-E68</f>
        <v>-8.82</v>
      </c>
      <c r="I67" s="102">
        <f t="shared" si="32"/>
        <v>396.71</v>
      </c>
      <c r="J67" s="103">
        <f t="shared" si="33"/>
        <v>-3498.9821999999999</v>
      </c>
      <c r="K67" s="104">
        <f>E67+H67</f>
        <v>0</v>
      </c>
      <c r="L67" s="105">
        <f t="shared" si="34"/>
        <v>396.71</v>
      </c>
      <c r="M67" s="106">
        <f t="shared" si="35"/>
        <v>0</v>
      </c>
    </row>
    <row r="68" spans="1:13" x14ac:dyDescent="0.25">
      <c r="A68" s="107"/>
      <c r="B68" s="108"/>
      <c r="C68" s="113" t="s">
        <v>89</v>
      </c>
      <c r="D68" s="114"/>
      <c r="E68" s="115">
        <v>8.82</v>
      </c>
      <c r="F68" s="112"/>
      <c r="G68" s="100" t="str">
        <f t="shared" si="31"/>
        <v/>
      </c>
      <c r="H68" s="101"/>
      <c r="I68" s="102"/>
      <c r="J68" s="103"/>
      <c r="K68" s="104"/>
      <c r="L68" s="105"/>
      <c r="M68" s="106"/>
    </row>
    <row r="69" spans="1:13" x14ac:dyDescent="0.25">
      <c r="A69" s="88" t="s">
        <v>68</v>
      </c>
      <c r="B69" s="89" t="s">
        <v>69</v>
      </c>
      <c r="C69" s="90"/>
      <c r="D69" s="90"/>
      <c r="E69" s="90"/>
      <c r="F69" s="91"/>
      <c r="G69" s="92"/>
      <c r="H69" s="92"/>
      <c r="I69" s="92"/>
      <c r="J69" s="92"/>
      <c r="K69" s="92"/>
      <c r="L69" s="92"/>
      <c r="M69" s="92"/>
    </row>
    <row r="70" spans="1:13" ht="30" x14ac:dyDescent="0.25">
      <c r="A70" s="107" t="s">
        <v>102</v>
      </c>
      <c r="B70" s="108" t="s">
        <v>71</v>
      </c>
      <c r="C70" s="116" t="s">
        <v>72</v>
      </c>
      <c r="D70" s="110" t="s">
        <v>73</v>
      </c>
      <c r="E70" s="117">
        <v>773.92</v>
      </c>
      <c r="F70" s="99">
        <v>72.34</v>
      </c>
      <c r="G70" s="100">
        <f t="shared" si="31"/>
        <v>55985.372799999997</v>
      </c>
      <c r="H70" s="101">
        <f>H71</f>
        <v>-11</v>
      </c>
      <c r="I70" s="102">
        <f t="shared" ref="I70:I71" si="36">F70</f>
        <v>72.34</v>
      </c>
      <c r="J70" s="103">
        <f t="shared" ref="J70:J71" si="37">IF(ISBLANK(I70),"",(H70*I70))</f>
        <v>-795.74</v>
      </c>
      <c r="K70" s="104">
        <f>E70+H70</f>
        <v>762.92</v>
      </c>
      <c r="L70" s="105">
        <f t="shared" ref="L70:L71" si="38">F70</f>
        <v>72.34</v>
      </c>
      <c r="M70" s="106">
        <f t="shared" ref="M70:M71" si="39">IF(ISBLANK(L70),"",(K70*L70))</f>
        <v>55189.632799999999</v>
      </c>
    </row>
    <row r="71" spans="1:13" ht="75" x14ac:dyDescent="0.25">
      <c r="A71" s="107" t="s">
        <v>103</v>
      </c>
      <c r="B71" s="108" t="s">
        <v>76</v>
      </c>
      <c r="C71" s="116" t="s">
        <v>77</v>
      </c>
      <c r="D71" s="110" t="s">
        <v>73</v>
      </c>
      <c r="E71" s="117">
        <v>392.46</v>
      </c>
      <c r="F71" s="99">
        <v>87.65</v>
      </c>
      <c r="G71" s="100">
        <f t="shared" si="31"/>
        <v>34399.118999999999</v>
      </c>
      <c r="H71" s="101">
        <f>-E72</f>
        <v>-11</v>
      </c>
      <c r="I71" s="102">
        <f t="shared" si="36"/>
        <v>87.65</v>
      </c>
      <c r="J71" s="103">
        <f t="shared" si="37"/>
        <v>-964.15000000000009</v>
      </c>
      <c r="K71" s="104">
        <f>E71+H71</f>
        <v>381.46</v>
      </c>
      <c r="L71" s="105">
        <f t="shared" si="38"/>
        <v>87.65</v>
      </c>
      <c r="M71" s="106">
        <f t="shared" si="39"/>
        <v>33434.968999999997</v>
      </c>
    </row>
    <row r="72" spans="1:13" x14ac:dyDescent="0.25">
      <c r="A72" s="107"/>
      <c r="B72" s="108"/>
      <c r="C72" s="113" t="s">
        <v>74</v>
      </c>
      <c r="D72" s="114"/>
      <c r="E72" s="115">
        <v>11</v>
      </c>
      <c r="F72" s="112"/>
      <c r="G72" s="100"/>
      <c r="H72" s="101"/>
      <c r="I72" s="102"/>
      <c r="J72" s="103"/>
      <c r="K72" s="104"/>
      <c r="L72" s="105"/>
      <c r="M72" s="106"/>
    </row>
    <row r="73" spans="1:13" x14ac:dyDescent="0.25">
      <c r="A73" s="88" t="s">
        <v>78</v>
      </c>
      <c r="B73" s="89" t="s">
        <v>79</v>
      </c>
      <c r="C73" s="90"/>
      <c r="D73" s="90"/>
      <c r="E73" s="90"/>
      <c r="F73" s="91"/>
      <c r="G73" s="92"/>
      <c r="H73" s="92"/>
      <c r="I73" s="92"/>
      <c r="J73" s="92"/>
      <c r="K73" s="92"/>
      <c r="L73" s="92"/>
      <c r="M73" s="92"/>
    </row>
    <row r="74" spans="1:13" ht="45" x14ac:dyDescent="0.25">
      <c r="A74" s="107" t="s">
        <v>95</v>
      </c>
      <c r="B74" s="108" t="s">
        <v>81</v>
      </c>
      <c r="C74" s="116" t="s">
        <v>82</v>
      </c>
      <c r="D74" s="110" t="s">
        <v>83</v>
      </c>
      <c r="E74" s="117">
        <v>223.19800000000001</v>
      </c>
      <c r="F74" s="99">
        <v>136.22999999999999</v>
      </c>
      <c r="G74" s="100">
        <f t="shared" ref="G74:G76" si="40">IF(ISBLANK(F74),"",(E74*F74))</f>
        <v>30406.26354</v>
      </c>
      <c r="H74" s="101">
        <v>-1.129</v>
      </c>
      <c r="I74" s="102">
        <f t="shared" si="32"/>
        <v>136.22999999999999</v>
      </c>
      <c r="J74" s="103">
        <f t="shared" si="33"/>
        <v>-153.80366999999998</v>
      </c>
      <c r="K74" s="104">
        <f>E74+H74</f>
        <v>222.06900000000002</v>
      </c>
      <c r="L74" s="105">
        <f t="shared" si="34"/>
        <v>136.22999999999999</v>
      </c>
      <c r="M74" s="106">
        <f t="shared" si="35"/>
        <v>30252.459869999999</v>
      </c>
    </row>
    <row r="75" spans="1:13" x14ac:dyDescent="0.25">
      <c r="A75" s="107"/>
      <c r="B75" s="130" t="s">
        <v>104</v>
      </c>
      <c r="C75" s="118" t="s">
        <v>105</v>
      </c>
      <c r="D75" s="119"/>
      <c r="E75" s="120">
        <f>E63*0.128</f>
        <v>1.12896</v>
      </c>
      <c r="F75" s="131"/>
      <c r="G75" s="100" t="str">
        <f t="shared" si="40"/>
        <v/>
      </c>
      <c r="H75" s="101"/>
      <c r="I75" s="102"/>
      <c r="J75" s="103"/>
      <c r="K75" s="104"/>
      <c r="L75" s="105"/>
      <c r="M75" s="106"/>
    </row>
    <row r="76" spans="1:13" ht="60" x14ac:dyDescent="0.25">
      <c r="A76" s="107" t="s">
        <v>106</v>
      </c>
      <c r="B76" s="108" t="s">
        <v>85</v>
      </c>
      <c r="C76" s="116" t="s">
        <v>86</v>
      </c>
      <c r="D76" s="110" t="s">
        <v>83</v>
      </c>
      <c r="E76" s="117">
        <v>64.209000000000003</v>
      </c>
      <c r="F76" s="99">
        <v>257.77999999999997</v>
      </c>
      <c r="G76" s="100">
        <f t="shared" si="40"/>
        <v>16551.796019999998</v>
      </c>
      <c r="H76" s="101">
        <v>-1.129</v>
      </c>
      <c r="I76" s="102">
        <f t="shared" ref="I76" si="41">F76</f>
        <v>257.77999999999997</v>
      </c>
      <c r="J76" s="103">
        <f t="shared" ref="J76" si="42">IF(ISBLANK(I76),"",(H76*I76))</f>
        <v>-291.03361999999998</v>
      </c>
      <c r="K76" s="104">
        <f t="shared" ref="K76" si="43">E76+H76</f>
        <v>63.080000000000005</v>
      </c>
      <c r="L76" s="105">
        <f t="shared" ref="L76" si="44">F76</f>
        <v>257.77999999999997</v>
      </c>
      <c r="M76" s="106">
        <f t="shared" ref="M76" si="45">IF(ISBLANK(L76),"",(K76*L76))</f>
        <v>16260.7624</v>
      </c>
    </row>
    <row r="77" spans="1:13" x14ac:dyDescent="0.25">
      <c r="A77" s="107"/>
      <c r="B77" s="108"/>
      <c r="C77" s="116"/>
      <c r="D77" s="110"/>
      <c r="E77" s="117"/>
      <c r="F77" s="99"/>
      <c r="G77" s="100"/>
      <c r="H77" s="101"/>
      <c r="I77" s="102"/>
      <c r="J77" s="103"/>
      <c r="K77" s="104"/>
      <c r="L77" s="105"/>
      <c r="M77" s="106"/>
    </row>
    <row r="78" spans="1:13" x14ac:dyDescent="0.25">
      <c r="A78" s="122"/>
      <c r="B78" s="122"/>
      <c r="C78" s="113"/>
      <c r="D78" s="114"/>
      <c r="E78" s="115"/>
      <c r="F78" s="122"/>
      <c r="G78" s="124">
        <f>SUBTOTAL(9,G61:G76)</f>
        <v>165248.24364</v>
      </c>
      <c r="H78" s="125"/>
      <c r="I78" s="126"/>
      <c r="J78" s="103">
        <f>SUBTOTAL(9,J61:J76)</f>
        <v>-6350.0390899999993</v>
      </c>
      <c r="K78" s="127"/>
      <c r="L78" s="128"/>
      <c r="M78" s="129">
        <f>SUBTOTAL(9,M61:M76)</f>
        <v>158898.20454999999</v>
      </c>
    </row>
    <row r="79" spans="1:13" x14ac:dyDescent="0.25">
      <c r="A79" s="434" t="s">
        <v>107</v>
      </c>
      <c r="B79" s="435"/>
      <c r="C79" s="435"/>
      <c r="D79" s="435"/>
      <c r="E79" s="66"/>
      <c r="F79" s="67"/>
      <c r="G79" s="68"/>
      <c r="H79" s="69"/>
      <c r="I79" s="70"/>
      <c r="J79" s="71"/>
      <c r="K79" s="72"/>
      <c r="L79" s="72"/>
      <c r="M79" s="73"/>
    </row>
    <row r="80" spans="1:13" x14ac:dyDescent="0.25">
      <c r="A80" s="43"/>
      <c r="B80" s="74"/>
      <c r="C80" s="74"/>
      <c r="D80" s="74"/>
      <c r="E80" s="66"/>
      <c r="F80" s="67"/>
      <c r="G80" s="68"/>
      <c r="H80" s="69"/>
      <c r="I80" s="70"/>
      <c r="J80" s="71"/>
      <c r="K80" s="72"/>
      <c r="L80" s="72"/>
      <c r="M80" s="73"/>
    </row>
    <row r="81" spans="1:13" ht="15.75" x14ac:dyDescent="0.25">
      <c r="A81" s="75" t="s">
        <v>39</v>
      </c>
      <c r="B81" s="76" t="s">
        <v>40</v>
      </c>
      <c r="C81" s="74"/>
      <c r="D81" s="74"/>
      <c r="E81" s="436" t="s">
        <v>41</v>
      </c>
      <c r="F81" s="436"/>
      <c r="G81" s="436"/>
      <c r="H81" s="437" t="s">
        <v>42</v>
      </c>
      <c r="I81" s="437"/>
      <c r="J81" s="437"/>
      <c r="K81" s="438" t="s">
        <v>13</v>
      </c>
      <c r="L81" s="438"/>
      <c r="M81" s="438"/>
    </row>
    <row r="82" spans="1:13" ht="24" x14ac:dyDescent="0.25">
      <c r="A82" s="77" t="s">
        <v>43</v>
      </c>
      <c r="B82" s="78" t="s">
        <v>44</v>
      </c>
      <c r="C82" s="77" t="s">
        <v>44</v>
      </c>
      <c r="D82" s="78" t="s">
        <v>45</v>
      </c>
      <c r="E82" s="79" t="s">
        <v>46</v>
      </c>
      <c r="F82" s="80" t="s">
        <v>47</v>
      </c>
      <c r="G82" s="81" t="s">
        <v>48</v>
      </c>
      <c r="H82" s="82" t="s">
        <v>46</v>
      </c>
      <c r="I82" s="83" t="s">
        <v>49</v>
      </c>
      <c r="J82" s="84" t="s">
        <v>48</v>
      </c>
      <c r="K82" s="85" t="s">
        <v>46</v>
      </c>
      <c r="L82" s="86" t="s">
        <v>49</v>
      </c>
      <c r="M82" s="87" t="s">
        <v>50</v>
      </c>
    </row>
    <row r="83" spans="1:13" x14ac:dyDescent="0.25">
      <c r="A83" s="88" t="s">
        <v>51</v>
      </c>
      <c r="B83" s="89" t="s">
        <v>52</v>
      </c>
      <c r="C83" s="90"/>
      <c r="D83" s="90"/>
      <c r="E83" s="90"/>
      <c r="F83" s="91"/>
      <c r="G83" s="92"/>
      <c r="H83" s="92"/>
      <c r="I83" s="92"/>
      <c r="J83" s="92"/>
      <c r="K83" s="92"/>
      <c r="L83" s="92"/>
      <c r="M83" s="92"/>
    </row>
    <row r="84" spans="1:13" ht="60" x14ac:dyDescent="0.25">
      <c r="A84" s="107" t="s">
        <v>108</v>
      </c>
      <c r="B84" s="108" t="s">
        <v>54</v>
      </c>
      <c r="C84" s="116" t="s">
        <v>55</v>
      </c>
      <c r="D84" s="110" t="s">
        <v>56</v>
      </c>
      <c r="E84" s="117">
        <v>215.24799999999999</v>
      </c>
      <c r="F84" s="99">
        <v>55.24</v>
      </c>
      <c r="G84" s="100">
        <f t="shared" ref="G84" si="46">IF(ISBLANK(F84),"",(E84*F84))</f>
        <v>11890.29952</v>
      </c>
      <c r="H84" s="101">
        <f>-E86</f>
        <v>-6.93</v>
      </c>
      <c r="I84" s="102">
        <f>F84</f>
        <v>55.24</v>
      </c>
      <c r="J84" s="103">
        <f t="shared" ref="J84:J86" si="47">IF(ISBLANK(I84),"",(H84*I84))</f>
        <v>-382.81319999999999</v>
      </c>
      <c r="K84" s="104">
        <f>E84+H84</f>
        <v>208.31799999999998</v>
      </c>
      <c r="L84" s="105">
        <f t="shared" ref="L84" si="48">F84</f>
        <v>55.24</v>
      </c>
      <c r="M84" s="106">
        <f t="shared" ref="M84" si="49">IF(ISBLANK(L84),"",(K84*L84))</f>
        <v>11507.48632</v>
      </c>
    </row>
    <row r="85" spans="1:13" x14ac:dyDescent="0.25">
      <c r="A85" s="77"/>
      <c r="B85" s="78"/>
      <c r="C85" s="109" t="s">
        <v>57</v>
      </c>
      <c r="D85" s="78"/>
      <c r="E85" s="79"/>
      <c r="F85" s="80"/>
      <c r="G85" s="81"/>
      <c r="H85" s="82"/>
      <c r="I85" s="83"/>
      <c r="J85" s="103" t="str">
        <f t="shared" si="47"/>
        <v/>
      </c>
      <c r="K85" s="85"/>
      <c r="L85" s="86"/>
      <c r="M85" s="87"/>
    </row>
    <row r="86" spans="1:13" x14ac:dyDescent="0.25">
      <c r="A86" s="77"/>
      <c r="B86" s="78"/>
      <c r="C86" s="118" t="s">
        <v>89</v>
      </c>
      <c r="D86" s="119"/>
      <c r="E86" s="120">
        <v>6.93</v>
      </c>
      <c r="F86" s="80"/>
      <c r="G86" s="81"/>
      <c r="H86" s="82"/>
      <c r="I86" s="83"/>
      <c r="J86" s="103" t="str">
        <f t="shared" si="47"/>
        <v/>
      </c>
      <c r="K86" s="85"/>
      <c r="L86" s="86"/>
      <c r="M86" s="87"/>
    </row>
    <row r="87" spans="1:13" x14ac:dyDescent="0.25">
      <c r="A87" s="88" t="s">
        <v>59</v>
      </c>
      <c r="B87" s="89" t="s">
        <v>60</v>
      </c>
      <c r="C87" s="90"/>
      <c r="D87" s="90"/>
      <c r="E87" s="90"/>
      <c r="F87" s="91"/>
      <c r="G87" s="92"/>
      <c r="H87" s="92"/>
      <c r="I87" s="92"/>
      <c r="J87" s="92"/>
      <c r="K87" s="92"/>
      <c r="L87" s="92"/>
      <c r="M87" s="92"/>
    </row>
    <row r="88" spans="1:13" ht="30" x14ac:dyDescent="0.25">
      <c r="A88" s="107" t="s">
        <v>109</v>
      </c>
      <c r="B88" s="108" t="s">
        <v>62</v>
      </c>
      <c r="C88" s="116" t="s">
        <v>63</v>
      </c>
      <c r="D88" s="110" t="s">
        <v>56</v>
      </c>
      <c r="E88" s="117">
        <v>215.24799999999999</v>
      </c>
      <c r="F88" s="99">
        <v>18.04</v>
      </c>
      <c r="G88" s="100">
        <f t="shared" ref="G88:G91" si="50">IF(ISBLANK(F88),"",(E88*F88))</f>
        <v>3883.0739199999998</v>
      </c>
      <c r="H88" s="101">
        <f>-E89</f>
        <v>-6.93</v>
      </c>
      <c r="I88" s="102">
        <f t="shared" ref="I88:I97" si="51">F88</f>
        <v>18.04</v>
      </c>
      <c r="J88" s="103">
        <f t="shared" ref="J88:J97" si="52">IF(ISBLANK(I88),"",(H88*I88))</f>
        <v>-125.01719999999999</v>
      </c>
      <c r="K88" s="104">
        <f>E88+H88</f>
        <v>208.31799999999998</v>
      </c>
      <c r="L88" s="105">
        <f t="shared" ref="L88:L97" si="53">F88</f>
        <v>18.04</v>
      </c>
      <c r="M88" s="106">
        <f t="shared" ref="M88:M97" si="54">IF(ISBLANK(L88),"",(K88*L88))</f>
        <v>3758.0567199999996</v>
      </c>
    </row>
    <row r="89" spans="1:13" x14ac:dyDescent="0.25">
      <c r="A89" s="107"/>
      <c r="B89" s="108"/>
      <c r="C89" s="118" t="s">
        <v>89</v>
      </c>
      <c r="D89" s="119"/>
      <c r="E89" s="120">
        <v>6.93</v>
      </c>
      <c r="F89" s="112"/>
      <c r="G89" s="100" t="str">
        <f t="shared" si="50"/>
        <v/>
      </c>
      <c r="H89" s="101"/>
      <c r="I89" s="102"/>
      <c r="J89" s="103"/>
      <c r="K89" s="104"/>
      <c r="L89" s="105"/>
      <c r="M89" s="106"/>
    </row>
    <row r="90" spans="1:13" ht="60" x14ac:dyDescent="0.25">
      <c r="A90" s="107" t="s">
        <v>110</v>
      </c>
      <c r="B90" s="108" t="s">
        <v>66</v>
      </c>
      <c r="C90" s="116" t="s">
        <v>67</v>
      </c>
      <c r="D90" s="110" t="s">
        <v>56</v>
      </c>
      <c r="E90" s="117">
        <v>6.93</v>
      </c>
      <c r="F90" s="99">
        <v>396.71</v>
      </c>
      <c r="G90" s="100">
        <f t="shared" si="50"/>
        <v>2749.2003</v>
      </c>
      <c r="H90" s="101">
        <f>-E91</f>
        <v>-6.93</v>
      </c>
      <c r="I90" s="102">
        <f t="shared" si="51"/>
        <v>396.71</v>
      </c>
      <c r="J90" s="103">
        <f t="shared" si="52"/>
        <v>-2749.2003</v>
      </c>
      <c r="K90" s="104">
        <f>E90+H90</f>
        <v>0</v>
      </c>
      <c r="L90" s="105">
        <f t="shared" si="53"/>
        <v>396.71</v>
      </c>
      <c r="M90" s="106">
        <f t="shared" si="54"/>
        <v>0</v>
      </c>
    </row>
    <row r="91" spans="1:13" x14ac:dyDescent="0.25">
      <c r="A91" s="107"/>
      <c r="B91" s="108"/>
      <c r="C91" s="118" t="s">
        <v>89</v>
      </c>
      <c r="D91" s="119"/>
      <c r="E91" s="120">
        <f>E90</f>
        <v>6.93</v>
      </c>
      <c r="F91" s="112"/>
      <c r="G91" s="100" t="str">
        <f t="shared" si="50"/>
        <v/>
      </c>
      <c r="H91" s="101"/>
      <c r="I91" s="102"/>
      <c r="J91" s="103"/>
      <c r="K91" s="104"/>
      <c r="L91" s="105"/>
      <c r="M91" s="106"/>
    </row>
    <row r="92" spans="1:13" x14ac:dyDescent="0.25">
      <c r="A92" s="88" t="s">
        <v>68</v>
      </c>
      <c r="B92" s="89" t="s">
        <v>69</v>
      </c>
      <c r="C92" s="90"/>
      <c r="D92" s="90"/>
      <c r="E92" s="90"/>
      <c r="F92" s="91"/>
      <c r="G92" s="92"/>
      <c r="H92" s="92"/>
      <c r="I92" s="92"/>
      <c r="J92" s="92"/>
      <c r="K92" s="92"/>
      <c r="L92" s="92"/>
      <c r="M92" s="92"/>
    </row>
    <row r="93" spans="1:13" ht="30" x14ac:dyDescent="0.25">
      <c r="A93" s="107" t="s">
        <v>111</v>
      </c>
      <c r="B93" s="108" t="s">
        <v>71</v>
      </c>
      <c r="C93" s="116" t="s">
        <v>72</v>
      </c>
      <c r="D93" s="110" t="s">
        <v>73</v>
      </c>
      <c r="E93" s="117">
        <v>501.16</v>
      </c>
      <c r="F93" s="99">
        <v>72.34</v>
      </c>
      <c r="G93" s="100">
        <f t="shared" ref="G93:G94" si="55">IF(ISBLANK(F93),"",(E93*F93))</f>
        <v>36253.914400000001</v>
      </c>
      <c r="H93" s="101">
        <v>-11</v>
      </c>
      <c r="I93" s="102">
        <f t="shared" ref="I93:I94" si="56">F93</f>
        <v>72.34</v>
      </c>
      <c r="J93" s="103">
        <f t="shared" ref="J93:J94" si="57">IF(ISBLANK(I93),"",(H93*I93))</f>
        <v>-795.74</v>
      </c>
      <c r="K93" s="104">
        <f>E93+H93</f>
        <v>490.16</v>
      </c>
      <c r="L93" s="105">
        <f t="shared" ref="L93:L94" si="58">F93</f>
        <v>72.34</v>
      </c>
      <c r="M93" s="106">
        <f t="shared" ref="M93:M94" si="59">IF(ISBLANK(L93),"",(K93*L93))</f>
        <v>35458.174400000004</v>
      </c>
    </row>
    <row r="94" spans="1:13" ht="75" x14ac:dyDescent="0.25">
      <c r="A94" s="107" t="s">
        <v>112</v>
      </c>
      <c r="B94" s="108" t="s">
        <v>76</v>
      </c>
      <c r="C94" s="116" t="s">
        <v>77</v>
      </c>
      <c r="D94" s="110" t="s">
        <v>73</v>
      </c>
      <c r="E94" s="117">
        <v>256.08</v>
      </c>
      <c r="F94" s="99">
        <v>87.65</v>
      </c>
      <c r="G94" s="100">
        <f t="shared" si="55"/>
        <v>22445.412</v>
      </c>
      <c r="H94" s="101">
        <f>-E95</f>
        <v>-11</v>
      </c>
      <c r="I94" s="102">
        <f t="shared" si="56"/>
        <v>87.65</v>
      </c>
      <c r="J94" s="103">
        <f t="shared" si="57"/>
        <v>-964.15000000000009</v>
      </c>
      <c r="K94" s="104">
        <f>E94+H94</f>
        <v>245.07999999999998</v>
      </c>
      <c r="L94" s="105">
        <f t="shared" si="58"/>
        <v>87.65</v>
      </c>
      <c r="M94" s="106">
        <f t="shared" si="59"/>
        <v>21481.261999999999</v>
      </c>
    </row>
    <row r="95" spans="1:13" x14ac:dyDescent="0.25">
      <c r="A95" s="107"/>
      <c r="B95" s="108"/>
      <c r="C95" s="118" t="s">
        <v>74</v>
      </c>
      <c r="D95" s="119"/>
      <c r="E95" s="120">
        <v>11</v>
      </c>
      <c r="F95" s="112"/>
      <c r="G95" s="100"/>
      <c r="H95" s="101"/>
      <c r="I95" s="102"/>
      <c r="J95" s="103"/>
      <c r="K95" s="104"/>
      <c r="L95" s="105"/>
      <c r="M95" s="106"/>
    </row>
    <row r="96" spans="1:13" x14ac:dyDescent="0.25">
      <c r="A96" s="88" t="s">
        <v>78</v>
      </c>
      <c r="B96" s="89" t="s">
        <v>79</v>
      </c>
      <c r="C96" s="90"/>
      <c r="D96" s="90"/>
      <c r="E96" s="90"/>
      <c r="F96" s="91"/>
      <c r="G96" s="92"/>
      <c r="H96" s="92"/>
      <c r="I96" s="92"/>
      <c r="J96" s="92"/>
      <c r="K96" s="92"/>
      <c r="L96" s="92"/>
      <c r="M96" s="92"/>
    </row>
    <row r="97" spans="1:13" ht="45" x14ac:dyDescent="0.25">
      <c r="A97" s="107" t="s">
        <v>113</v>
      </c>
      <c r="B97" s="108" t="s">
        <v>81</v>
      </c>
      <c r="C97" s="116" t="s">
        <v>82</v>
      </c>
      <c r="D97" s="110" t="s">
        <v>83</v>
      </c>
      <c r="E97" s="117">
        <v>141.01300000000001</v>
      </c>
      <c r="F97" s="99">
        <v>137.6</v>
      </c>
      <c r="G97" s="100">
        <f t="shared" ref="G97:G99" si="60">IF(ISBLANK(F97),"",(E97*F97))</f>
        <v>19403.388800000001</v>
      </c>
      <c r="H97" s="101">
        <v>-0.88700000000000001</v>
      </c>
      <c r="I97" s="102">
        <f t="shared" si="51"/>
        <v>137.6</v>
      </c>
      <c r="J97" s="103">
        <f t="shared" si="52"/>
        <v>-122.05119999999999</v>
      </c>
      <c r="K97" s="104">
        <f>E97+H97</f>
        <v>140.126</v>
      </c>
      <c r="L97" s="105">
        <f t="shared" si="53"/>
        <v>137.6</v>
      </c>
      <c r="M97" s="106">
        <f t="shared" si="54"/>
        <v>19281.337599999999</v>
      </c>
    </row>
    <row r="98" spans="1:13" x14ac:dyDescent="0.25">
      <c r="A98" s="107"/>
      <c r="B98" s="130" t="s">
        <v>104</v>
      </c>
      <c r="C98" s="118" t="s">
        <v>114</v>
      </c>
      <c r="D98" s="119"/>
      <c r="E98" s="120">
        <f>E86*0.128</f>
        <v>0.88703999999999994</v>
      </c>
      <c r="F98" s="131"/>
      <c r="G98" s="100" t="str">
        <f t="shared" si="60"/>
        <v/>
      </c>
      <c r="H98" s="101"/>
      <c r="I98" s="102"/>
      <c r="J98" s="103"/>
      <c r="K98" s="104"/>
      <c r="L98" s="105"/>
      <c r="M98" s="106"/>
    </row>
    <row r="99" spans="1:13" ht="60" x14ac:dyDescent="0.25">
      <c r="A99" s="107" t="s">
        <v>102</v>
      </c>
      <c r="B99" s="108" t="s">
        <v>85</v>
      </c>
      <c r="C99" s="116" t="s">
        <v>86</v>
      </c>
      <c r="D99" s="110" t="s">
        <v>83</v>
      </c>
      <c r="E99" s="117">
        <v>41.561</v>
      </c>
      <c r="F99" s="99">
        <v>257.77999999999997</v>
      </c>
      <c r="G99" s="100">
        <f t="shared" si="60"/>
        <v>10713.594579999999</v>
      </c>
      <c r="H99" s="101">
        <v>-0.88700000000000001</v>
      </c>
      <c r="I99" s="102">
        <f t="shared" ref="I99" si="61">F99</f>
        <v>257.77999999999997</v>
      </c>
      <c r="J99" s="103">
        <f t="shared" ref="J99" si="62">IF(ISBLANK(I99),"",(H99*I99))</f>
        <v>-228.65085999999997</v>
      </c>
      <c r="K99" s="104">
        <f>E99+H99</f>
        <v>40.673999999999999</v>
      </c>
      <c r="L99" s="105">
        <f t="shared" ref="L99" si="63">F99</f>
        <v>257.77999999999997</v>
      </c>
      <c r="M99" s="106">
        <f t="shared" ref="M99" si="64">IF(ISBLANK(L99),"",(K99*L99))</f>
        <v>10484.943719999999</v>
      </c>
    </row>
    <row r="100" spans="1:13" x14ac:dyDescent="0.25">
      <c r="A100" s="107"/>
      <c r="B100" s="108"/>
      <c r="C100" s="116"/>
      <c r="D100" s="110"/>
      <c r="E100" s="117"/>
      <c r="F100" s="99"/>
      <c r="G100" s="100"/>
      <c r="H100" s="101"/>
      <c r="I100" s="102"/>
      <c r="J100" s="103"/>
      <c r="K100" s="104"/>
      <c r="L100" s="105"/>
      <c r="M100" s="106"/>
    </row>
    <row r="101" spans="1:13" x14ac:dyDescent="0.25">
      <c r="A101" s="122"/>
      <c r="B101" s="122"/>
      <c r="C101" s="113"/>
      <c r="D101" s="114"/>
      <c r="E101" s="115"/>
      <c r="F101" s="122"/>
      <c r="G101" s="124">
        <f>SUBTOTAL(9,G84:G99)</f>
        <v>107338.88352</v>
      </c>
      <c r="H101" s="125"/>
      <c r="I101" s="126"/>
      <c r="J101" s="103">
        <f>SUBTOTAL(9,J84:J99)</f>
        <v>-5367.6227600000002</v>
      </c>
      <c r="K101" s="127"/>
      <c r="L101" s="128"/>
      <c r="M101" s="129">
        <f>SUBTOTAL(9,M84:M99)</f>
        <v>101971.26076</v>
      </c>
    </row>
    <row r="102" spans="1:13" x14ac:dyDescent="0.25">
      <c r="A102" s="439" t="s">
        <v>115</v>
      </c>
      <c r="B102" s="435"/>
      <c r="C102" s="435"/>
      <c r="D102" s="435"/>
      <c r="E102" s="66"/>
      <c r="F102" s="67"/>
      <c r="G102" s="68"/>
      <c r="H102" s="69"/>
      <c r="I102" s="70"/>
      <c r="J102" s="71"/>
      <c r="K102" s="72"/>
      <c r="L102" s="72"/>
      <c r="M102" s="73"/>
    </row>
    <row r="103" spans="1:13" x14ac:dyDescent="0.25">
      <c r="A103" s="43"/>
      <c r="B103" s="74"/>
      <c r="C103" s="74"/>
      <c r="D103" s="74"/>
      <c r="E103" s="66"/>
      <c r="F103" s="67"/>
      <c r="G103" s="68"/>
      <c r="H103" s="69"/>
      <c r="I103" s="70"/>
      <c r="J103" s="71"/>
      <c r="K103" s="72"/>
      <c r="L103" s="72"/>
      <c r="M103" s="73"/>
    </row>
    <row r="104" spans="1:13" ht="15.75" x14ac:dyDescent="0.25">
      <c r="A104" s="75" t="s">
        <v>39</v>
      </c>
      <c r="B104" s="76" t="s">
        <v>40</v>
      </c>
      <c r="C104" s="74"/>
      <c r="D104" s="74"/>
      <c r="E104" s="436" t="s">
        <v>41</v>
      </c>
      <c r="F104" s="436"/>
      <c r="G104" s="436"/>
      <c r="H104" s="437" t="s">
        <v>42</v>
      </c>
      <c r="I104" s="437"/>
      <c r="J104" s="437"/>
      <c r="K104" s="438" t="s">
        <v>13</v>
      </c>
      <c r="L104" s="438"/>
      <c r="M104" s="438"/>
    </row>
    <row r="105" spans="1:13" ht="24" x14ac:dyDescent="0.25">
      <c r="A105" s="77" t="s">
        <v>43</v>
      </c>
      <c r="B105" s="78" t="s">
        <v>44</v>
      </c>
      <c r="C105" s="77" t="s">
        <v>44</v>
      </c>
      <c r="D105" s="78" t="s">
        <v>45</v>
      </c>
      <c r="E105" s="79" t="s">
        <v>46</v>
      </c>
      <c r="F105" s="80" t="s">
        <v>47</v>
      </c>
      <c r="G105" s="81" t="s">
        <v>48</v>
      </c>
      <c r="H105" s="82" t="s">
        <v>46</v>
      </c>
      <c r="I105" s="83" t="s">
        <v>49</v>
      </c>
      <c r="J105" s="84" t="s">
        <v>48</v>
      </c>
      <c r="K105" s="85" t="s">
        <v>46</v>
      </c>
      <c r="L105" s="86" t="s">
        <v>49</v>
      </c>
      <c r="M105" s="87" t="s">
        <v>50</v>
      </c>
    </row>
    <row r="106" spans="1:13" x14ac:dyDescent="0.25">
      <c r="A106" s="88" t="s">
        <v>51</v>
      </c>
      <c r="B106" s="89" t="s">
        <v>52</v>
      </c>
      <c r="C106" s="90"/>
      <c r="D106" s="90"/>
      <c r="E106" s="90"/>
      <c r="F106" s="91"/>
      <c r="G106" s="92"/>
      <c r="H106" s="92"/>
      <c r="I106" s="92"/>
      <c r="J106" s="92"/>
      <c r="K106" s="92"/>
      <c r="L106" s="92"/>
      <c r="M106" s="92"/>
    </row>
    <row r="107" spans="1:13" ht="60" x14ac:dyDescent="0.25">
      <c r="A107" s="107" t="s">
        <v>53</v>
      </c>
      <c r="B107" s="108" t="s">
        <v>54</v>
      </c>
      <c r="C107" s="116" t="s">
        <v>55</v>
      </c>
      <c r="D107" s="110" t="s">
        <v>56</v>
      </c>
      <c r="E107" s="117">
        <v>351.87700000000001</v>
      </c>
      <c r="F107" s="99">
        <v>55.24</v>
      </c>
      <c r="G107" s="100">
        <f t="shared" ref="G107" si="65">IF(ISBLANK(F107),"",(E107*F107))</f>
        <v>19437.68548</v>
      </c>
      <c r="H107" s="101">
        <f>-E109</f>
        <v>-16.568999999999999</v>
      </c>
      <c r="I107" s="102">
        <f>F107</f>
        <v>55.24</v>
      </c>
      <c r="J107" s="103">
        <f t="shared" ref="J107:J109" si="66">IF(ISBLANK(I107),"",(H107*I107))</f>
        <v>-915.27156000000002</v>
      </c>
      <c r="K107" s="104">
        <f>E107+H107</f>
        <v>335.30799999999999</v>
      </c>
      <c r="L107" s="105">
        <f>F107</f>
        <v>55.24</v>
      </c>
      <c r="M107" s="106">
        <f t="shared" ref="M107" si="67">IF(ISBLANK(L107),"",(K107*L107))</f>
        <v>18522.413919999999</v>
      </c>
    </row>
    <row r="108" spans="1:13" x14ac:dyDescent="0.25">
      <c r="A108" s="77"/>
      <c r="B108" s="78"/>
      <c r="C108" s="109" t="s">
        <v>57</v>
      </c>
      <c r="D108" s="78"/>
      <c r="E108" s="79"/>
      <c r="F108" s="80"/>
      <c r="G108" s="81"/>
      <c r="H108" s="82"/>
      <c r="I108" s="83"/>
      <c r="J108" s="103" t="str">
        <f t="shared" si="66"/>
        <v/>
      </c>
      <c r="K108" s="85"/>
      <c r="L108" s="86"/>
      <c r="M108" s="87"/>
    </row>
    <row r="109" spans="1:13" x14ac:dyDescent="0.25">
      <c r="A109" s="77"/>
      <c r="B109" s="78"/>
      <c r="C109" s="113" t="s">
        <v>89</v>
      </c>
      <c r="D109" s="114"/>
      <c r="E109" s="115">
        <v>16.568999999999999</v>
      </c>
      <c r="F109" s="80"/>
      <c r="G109" s="81"/>
      <c r="H109" s="82"/>
      <c r="I109" s="83"/>
      <c r="J109" s="103" t="str">
        <f t="shared" si="66"/>
        <v/>
      </c>
      <c r="K109" s="85"/>
      <c r="L109" s="86"/>
      <c r="M109" s="87"/>
    </row>
    <row r="110" spans="1:13" x14ac:dyDescent="0.25">
      <c r="A110" s="88" t="s">
        <v>59</v>
      </c>
      <c r="B110" s="89" t="s">
        <v>60</v>
      </c>
      <c r="C110" s="90"/>
      <c r="D110" s="90"/>
      <c r="E110" s="90"/>
      <c r="F110" s="91"/>
      <c r="G110" s="92"/>
      <c r="H110" s="92"/>
      <c r="I110" s="92"/>
      <c r="J110" s="92"/>
      <c r="K110" s="92"/>
      <c r="L110" s="92"/>
      <c r="M110" s="92"/>
    </row>
    <row r="111" spans="1:13" ht="30" x14ac:dyDescent="0.25">
      <c r="A111" s="107" t="s">
        <v>116</v>
      </c>
      <c r="B111" s="108" t="s">
        <v>62</v>
      </c>
      <c r="C111" s="116" t="s">
        <v>63</v>
      </c>
      <c r="D111" s="110" t="s">
        <v>56</v>
      </c>
      <c r="E111" s="117">
        <v>351.87700000000001</v>
      </c>
      <c r="F111" s="99">
        <v>18.04</v>
      </c>
      <c r="G111" s="100">
        <f t="shared" ref="G111:G117" si="68">IF(ISBLANK(F111),"",(E111*F111))</f>
        <v>6347.8610799999997</v>
      </c>
      <c r="H111" s="101">
        <f>-E112</f>
        <v>-16.568999999999999</v>
      </c>
      <c r="I111" s="102">
        <f t="shared" ref="I111:I120" si="69">F111</f>
        <v>18.04</v>
      </c>
      <c r="J111" s="103">
        <f t="shared" ref="J111:J120" si="70">IF(ISBLANK(I111),"",(H111*I111))</f>
        <v>-298.90475999999995</v>
      </c>
      <c r="K111" s="104">
        <f>E111+H111</f>
        <v>335.30799999999999</v>
      </c>
      <c r="L111" s="105">
        <f t="shared" ref="L111:L120" si="71">F111</f>
        <v>18.04</v>
      </c>
      <c r="M111" s="106">
        <f t="shared" ref="M111:M120" si="72">IF(ISBLANK(L111),"",(K111*L111))</f>
        <v>6048.9563199999993</v>
      </c>
    </row>
    <row r="112" spans="1:13" x14ac:dyDescent="0.25">
      <c r="A112" s="107"/>
      <c r="B112" s="108"/>
      <c r="C112" s="113" t="s">
        <v>89</v>
      </c>
      <c r="D112" s="114"/>
      <c r="E112" s="115">
        <v>16.568999999999999</v>
      </c>
      <c r="F112" s="112"/>
      <c r="G112" s="100" t="str">
        <f t="shared" si="68"/>
        <v/>
      </c>
      <c r="H112" s="101"/>
      <c r="I112" s="102"/>
      <c r="J112" s="103"/>
      <c r="K112" s="104"/>
      <c r="L112" s="105"/>
      <c r="M112" s="106"/>
    </row>
    <row r="113" spans="1:13" ht="60" x14ac:dyDescent="0.25">
      <c r="A113" s="107" t="s">
        <v>117</v>
      </c>
      <c r="B113" s="108" t="s">
        <v>66</v>
      </c>
      <c r="C113" s="116" t="s">
        <v>67</v>
      </c>
      <c r="D113" s="110" t="s">
        <v>56</v>
      </c>
      <c r="E113" s="117">
        <v>16.568999999999999</v>
      </c>
      <c r="F113" s="99">
        <v>396.71</v>
      </c>
      <c r="G113" s="100">
        <f t="shared" si="68"/>
        <v>6573.0879899999991</v>
      </c>
      <c r="H113" s="101">
        <f>-E114</f>
        <v>-16.568999999999999</v>
      </c>
      <c r="I113" s="102">
        <f t="shared" si="69"/>
        <v>396.71</v>
      </c>
      <c r="J113" s="103">
        <f t="shared" si="70"/>
        <v>-6573.0879899999991</v>
      </c>
      <c r="K113" s="104">
        <f>E113+H113</f>
        <v>0</v>
      </c>
      <c r="L113" s="105">
        <f t="shared" si="71"/>
        <v>396.71</v>
      </c>
      <c r="M113" s="106">
        <f t="shared" si="72"/>
        <v>0</v>
      </c>
    </row>
    <row r="114" spans="1:13" x14ac:dyDescent="0.25">
      <c r="A114" s="107"/>
      <c r="B114" s="108"/>
      <c r="C114" s="113" t="s">
        <v>89</v>
      </c>
      <c r="D114" s="114"/>
      <c r="E114" s="115">
        <v>16.568999999999999</v>
      </c>
      <c r="F114" s="112"/>
      <c r="G114" s="100" t="str">
        <f t="shared" si="68"/>
        <v/>
      </c>
      <c r="H114" s="101"/>
      <c r="I114" s="102"/>
      <c r="J114" s="103"/>
      <c r="K114" s="104"/>
      <c r="L114" s="105"/>
      <c r="M114" s="106"/>
    </row>
    <row r="115" spans="1:13" x14ac:dyDescent="0.25">
      <c r="A115" s="88" t="s">
        <v>68</v>
      </c>
      <c r="B115" s="89" t="s">
        <v>69</v>
      </c>
      <c r="C115" s="90"/>
      <c r="D115" s="90"/>
      <c r="E115" s="90"/>
      <c r="F115" s="91"/>
      <c r="G115" s="92"/>
      <c r="H115" s="92"/>
      <c r="I115" s="92"/>
      <c r="J115" s="92"/>
      <c r="K115" s="92"/>
      <c r="L115" s="92"/>
      <c r="M115" s="92"/>
    </row>
    <row r="116" spans="1:13" ht="30" x14ac:dyDescent="0.25">
      <c r="A116" s="107" t="s">
        <v>106</v>
      </c>
      <c r="B116" s="108" t="s">
        <v>71</v>
      </c>
      <c r="C116" s="116" t="s">
        <v>72</v>
      </c>
      <c r="D116" s="110" t="s">
        <v>73</v>
      </c>
      <c r="E116" s="117">
        <v>799.96</v>
      </c>
      <c r="F116" s="99">
        <v>72.34</v>
      </c>
      <c r="G116" s="100">
        <f t="shared" si="68"/>
        <v>57869.106400000004</v>
      </c>
      <c r="H116" s="101">
        <f>H117</f>
        <v>-11</v>
      </c>
      <c r="I116" s="102">
        <f>F116</f>
        <v>72.34</v>
      </c>
      <c r="J116" s="103">
        <f t="shared" si="70"/>
        <v>-795.74</v>
      </c>
      <c r="K116" s="104">
        <f>E116+H116</f>
        <v>788.96</v>
      </c>
      <c r="L116" s="105">
        <f>F116</f>
        <v>72.34</v>
      </c>
      <c r="M116" s="106">
        <f t="shared" si="72"/>
        <v>57073.366400000006</v>
      </c>
    </row>
    <row r="117" spans="1:13" ht="75" x14ac:dyDescent="0.25">
      <c r="A117" s="107" t="s">
        <v>118</v>
      </c>
      <c r="B117" s="108" t="s">
        <v>76</v>
      </c>
      <c r="C117" s="116" t="s">
        <v>77</v>
      </c>
      <c r="D117" s="110" t="s">
        <v>73</v>
      </c>
      <c r="E117" s="117">
        <v>405.48</v>
      </c>
      <c r="F117" s="99">
        <v>87.65</v>
      </c>
      <c r="G117" s="100">
        <f t="shared" si="68"/>
        <v>35540.322000000007</v>
      </c>
      <c r="H117" s="101">
        <f>-E118</f>
        <v>-11</v>
      </c>
      <c r="I117" s="102">
        <f>F117</f>
        <v>87.65</v>
      </c>
      <c r="J117" s="103">
        <f t="shared" si="70"/>
        <v>-964.15000000000009</v>
      </c>
      <c r="K117" s="104">
        <f>E117+H117</f>
        <v>394.48</v>
      </c>
      <c r="L117" s="105">
        <f t="shared" ref="L117" si="73">F117</f>
        <v>87.65</v>
      </c>
      <c r="M117" s="106">
        <f t="shared" si="72"/>
        <v>34576.172000000006</v>
      </c>
    </row>
    <row r="118" spans="1:13" x14ac:dyDescent="0.25">
      <c r="A118" s="107"/>
      <c r="B118" s="108"/>
      <c r="C118" s="118" t="s">
        <v>74</v>
      </c>
      <c r="D118" s="119"/>
      <c r="E118" s="120">
        <v>11</v>
      </c>
      <c r="F118" s="112"/>
      <c r="G118" s="100"/>
      <c r="H118" s="101"/>
      <c r="I118" s="102"/>
      <c r="J118" s="103"/>
      <c r="K118" s="104"/>
      <c r="L118" s="105"/>
      <c r="M118" s="106" t="str">
        <f t="shared" si="72"/>
        <v/>
      </c>
    </row>
    <row r="119" spans="1:13" x14ac:dyDescent="0.25">
      <c r="A119" s="88" t="s">
        <v>78</v>
      </c>
      <c r="B119" s="89" t="s">
        <v>79</v>
      </c>
      <c r="C119" s="90"/>
      <c r="D119" s="90"/>
      <c r="E119" s="90"/>
      <c r="F119" s="91"/>
      <c r="G119" s="92"/>
      <c r="H119" s="92"/>
      <c r="I119" s="92"/>
      <c r="J119" s="92"/>
      <c r="K119" s="92"/>
      <c r="L119" s="92"/>
      <c r="M119" s="92"/>
    </row>
    <row r="120" spans="1:13" ht="45" x14ac:dyDescent="0.25">
      <c r="A120" s="107" t="s">
        <v>119</v>
      </c>
      <c r="B120" s="108" t="s">
        <v>81</v>
      </c>
      <c r="C120" s="116" t="s">
        <v>82</v>
      </c>
      <c r="D120" s="110" t="s">
        <v>83</v>
      </c>
      <c r="E120" s="117">
        <v>234.524</v>
      </c>
      <c r="F120" s="99">
        <v>136.85</v>
      </c>
      <c r="G120" s="100">
        <f t="shared" ref="G120:G122" si="74">IF(ISBLANK(F120),"",(E120*F120))</f>
        <v>32094.609399999998</v>
      </c>
      <c r="H120" s="101">
        <v>-2.121</v>
      </c>
      <c r="I120" s="102">
        <f t="shared" si="69"/>
        <v>136.85</v>
      </c>
      <c r="J120" s="103">
        <f t="shared" si="70"/>
        <v>-290.25885</v>
      </c>
      <c r="K120" s="104">
        <f>E120+H120</f>
        <v>232.40299999999999</v>
      </c>
      <c r="L120" s="105">
        <f t="shared" si="71"/>
        <v>136.85</v>
      </c>
      <c r="M120" s="106">
        <f t="shared" si="72"/>
        <v>31804.350549999999</v>
      </c>
    </row>
    <row r="121" spans="1:13" x14ac:dyDescent="0.25">
      <c r="A121" s="107"/>
      <c r="B121" s="130" t="s">
        <v>104</v>
      </c>
      <c r="C121" s="118" t="s">
        <v>120</v>
      </c>
      <c r="D121" s="119"/>
      <c r="E121" s="120">
        <f>E109*0.128</f>
        <v>2.1208320000000001</v>
      </c>
      <c r="F121" s="131"/>
      <c r="G121" s="100" t="str">
        <f t="shared" si="74"/>
        <v/>
      </c>
      <c r="H121" s="101"/>
      <c r="I121" s="102"/>
      <c r="J121" s="103"/>
      <c r="K121" s="104"/>
      <c r="L121" s="105"/>
      <c r="M121" s="106"/>
    </row>
    <row r="122" spans="1:13" ht="60" x14ac:dyDescent="0.25">
      <c r="A122" s="107" t="s">
        <v>121</v>
      </c>
      <c r="B122" s="108" t="s">
        <v>85</v>
      </c>
      <c r="C122" s="116" t="s">
        <v>86</v>
      </c>
      <c r="D122" s="110" t="s">
        <v>83</v>
      </c>
      <c r="E122" s="117">
        <v>68.210999999999999</v>
      </c>
      <c r="F122" s="99">
        <v>257.77999999999997</v>
      </c>
      <c r="G122" s="100">
        <f t="shared" si="74"/>
        <v>17583.431579999997</v>
      </c>
      <c r="H122" s="101">
        <f>H120</f>
        <v>-2.121</v>
      </c>
      <c r="I122" s="102">
        <f t="shared" ref="I122" si="75">F122</f>
        <v>257.77999999999997</v>
      </c>
      <c r="J122" s="103">
        <f t="shared" ref="J122" si="76">IF(ISBLANK(I122),"",(H122*I122))</f>
        <v>-546.75137999999993</v>
      </c>
      <c r="K122" s="104">
        <f t="shared" ref="K122" si="77">E122+H122</f>
        <v>66.09</v>
      </c>
      <c r="L122" s="105">
        <f t="shared" ref="L122" si="78">F122</f>
        <v>257.77999999999997</v>
      </c>
      <c r="M122" s="106">
        <f t="shared" ref="M122" si="79">IF(ISBLANK(L122),"",(K122*L122))</f>
        <v>17036.680199999999</v>
      </c>
    </row>
    <row r="123" spans="1:13" x14ac:dyDescent="0.25">
      <c r="A123" s="122"/>
      <c r="B123" s="122"/>
      <c r="C123" s="113"/>
      <c r="D123" s="114"/>
      <c r="E123" s="115"/>
      <c r="F123" s="122"/>
      <c r="G123" s="124"/>
      <c r="H123" s="125"/>
      <c r="I123" s="126"/>
      <c r="J123" s="103"/>
      <c r="K123" s="127"/>
      <c r="L123" s="128"/>
      <c r="M123" s="129"/>
    </row>
    <row r="124" spans="1:13" x14ac:dyDescent="0.25">
      <c r="A124" s="122"/>
      <c r="B124" s="122"/>
      <c r="C124" s="113"/>
      <c r="D124" s="114"/>
      <c r="E124" s="115"/>
      <c r="F124" s="122"/>
      <c r="G124" s="124">
        <f>SUBTOTAL(9,G107:G122)</f>
        <v>175446.10393000001</v>
      </c>
      <c r="H124" s="125"/>
      <c r="I124" s="126"/>
      <c r="J124" s="103">
        <f>SUBTOTAL(9,J107:J122)</f>
        <v>-10384.164539999998</v>
      </c>
      <c r="K124" s="127"/>
      <c r="L124" s="128"/>
      <c r="M124" s="129">
        <f>SUBTOTAL(9,M107:M122)</f>
        <v>165061.93939000001</v>
      </c>
    </row>
    <row r="125" spans="1:13" x14ac:dyDescent="0.25">
      <c r="A125" s="434" t="s">
        <v>122</v>
      </c>
      <c r="B125" s="435"/>
      <c r="C125" s="435"/>
      <c r="D125" s="435"/>
      <c r="E125" s="66"/>
      <c r="F125" s="67"/>
      <c r="G125" s="68"/>
      <c r="H125" s="69"/>
      <c r="I125" s="70"/>
      <c r="J125" s="71"/>
      <c r="K125" s="72"/>
      <c r="L125" s="72"/>
      <c r="M125" s="73"/>
    </row>
    <row r="126" spans="1:13" x14ac:dyDescent="0.25">
      <c r="A126" s="43"/>
      <c r="B126" s="74"/>
      <c r="C126" s="74"/>
      <c r="D126" s="74"/>
      <c r="E126" s="66"/>
      <c r="F126" s="67"/>
      <c r="G126" s="68"/>
      <c r="H126" s="69"/>
      <c r="I126" s="70"/>
      <c r="J126" s="71"/>
      <c r="K126" s="72"/>
      <c r="L126" s="72"/>
      <c r="M126" s="73"/>
    </row>
    <row r="127" spans="1:13" ht="15.75" x14ac:dyDescent="0.25">
      <c r="A127" s="75" t="s">
        <v>39</v>
      </c>
      <c r="B127" s="76" t="s">
        <v>40</v>
      </c>
      <c r="C127" s="74"/>
      <c r="D127" s="74"/>
      <c r="E127" s="436" t="s">
        <v>41</v>
      </c>
      <c r="F127" s="436"/>
      <c r="G127" s="436"/>
      <c r="H127" s="437" t="s">
        <v>42</v>
      </c>
      <c r="I127" s="437"/>
      <c r="J127" s="437"/>
      <c r="K127" s="438" t="s">
        <v>13</v>
      </c>
      <c r="L127" s="438"/>
      <c r="M127" s="438"/>
    </row>
    <row r="128" spans="1:13" ht="24" x14ac:dyDescent="0.25">
      <c r="A128" s="77" t="s">
        <v>43</v>
      </c>
      <c r="B128" s="78" t="s">
        <v>44</v>
      </c>
      <c r="C128" s="77" t="s">
        <v>44</v>
      </c>
      <c r="D128" s="78" t="s">
        <v>45</v>
      </c>
      <c r="E128" s="79" t="s">
        <v>46</v>
      </c>
      <c r="F128" s="80" t="s">
        <v>47</v>
      </c>
      <c r="G128" s="81" t="s">
        <v>48</v>
      </c>
      <c r="H128" s="82" t="s">
        <v>46</v>
      </c>
      <c r="I128" s="83" t="s">
        <v>49</v>
      </c>
      <c r="J128" s="84" t="s">
        <v>48</v>
      </c>
      <c r="K128" s="85" t="s">
        <v>46</v>
      </c>
      <c r="L128" s="86" t="s">
        <v>49</v>
      </c>
      <c r="M128" s="87" t="s">
        <v>50</v>
      </c>
    </row>
    <row r="129" spans="1:13" x14ac:dyDescent="0.25">
      <c r="A129" s="88" t="s">
        <v>51</v>
      </c>
      <c r="B129" s="89" t="s">
        <v>52</v>
      </c>
      <c r="C129" s="90"/>
      <c r="D129" s="90"/>
      <c r="E129" s="90"/>
      <c r="F129" s="91"/>
      <c r="G129" s="92"/>
      <c r="H129" s="92"/>
      <c r="I129" s="92"/>
      <c r="J129" s="92"/>
      <c r="K129" s="92"/>
      <c r="L129" s="92"/>
      <c r="M129" s="92"/>
    </row>
    <row r="130" spans="1:13" ht="60" x14ac:dyDescent="0.25">
      <c r="A130" s="107" t="s">
        <v>108</v>
      </c>
      <c r="B130" s="108" t="s">
        <v>54</v>
      </c>
      <c r="C130" s="116" t="s">
        <v>55</v>
      </c>
      <c r="D130" s="110" t="s">
        <v>56</v>
      </c>
      <c r="E130" s="117">
        <v>144.643</v>
      </c>
      <c r="F130" s="99">
        <v>55.24</v>
      </c>
      <c r="G130" s="100">
        <f t="shared" ref="G130" si="80">IF(ISBLANK(F130),"",(E130*F130))</f>
        <v>7990.0793200000007</v>
      </c>
      <c r="H130" s="101">
        <f>-E132</f>
        <v>-11.55</v>
      </c>
      <c r="I130" s="102">
        <f>F130</f>
        <v>55.24</v>
      </c>
      <c r="J130" s="103">
        <f t="shared" ref="J130:J132" si="81">IF(ISBLANK(I130),"",(H130*I130))</f>
        <v>-638.02200000000005</v>
      </c>
      <c r="K130" s="104">
        <f>E130+H130</f>
        <v>133.09299999999999</v>
      </c>
      <c r="L130" s="105">
        <f>F130</f>
        <v>55.24</v>
      </c>
      <c r="M130" s="106">
        <f t="shared" ref="M130" si="82">IF(ISBLANK(L130),"",(K130*L130))</f>
        <v>7352.0573199999999</v>
      </c>
    </row>
    <row r="131" spans="1:13" x14ac:dyDescent="0.25">
      <c r="A131" s="77"/>
      <c r="B131" s="78"/>
      <c r="C131" s="109" t="s">
        <v>57</v>
      </c>
      <c r="D131" s="78"/>
      <c r="E131" s="79"/>
      <c r="F131" s="80"/>
      <c r="G131" s="81"/>
      <c r="H131" s="82"/>
      <c r="I131" s="83"/>
      <c r="J131" s="103" t="str">
        <f t="shared" si="81"/>
        <v/>
      </c>
      <c r="K131" s="85"/>
      <c r="L131" s="86"/>
      <c r="M131" s="87"/>
    </row>
    <row r="132" spans="1:13" x14ac:dyDescent="0.25">
      <c r="A132" s="77"/>
      <c r="B132" s="78"/>
      <c r="C132" s="113" t="s">
        <v>89</v>
      </c>
      <c r="D132" s="114"/>
      <c r="E132" s="115">
        <v>11.55</v>
      </c>
      <c r="F132" s="80"/>
      <c r="G132" s="81"/>
      <c r="H132" s="82"/>
      <c r="I132" s="83"/>
      <c r="J132" s="103" t="str">
        <f t="shared" si="81"/>
        <v/>
      </c>
      <c r="K132" s="85"/>
      <c r="L132" s="86"/>
      <c r="M132" s="87"/>
    </row>
    <row r="133" spans="1:13" x14ac:dyDescent="0.25">
      <c r="A133" s="88" t="s">
        <v>59</v>
      </c>
      <c r="B133" s="89" t="s">
        <v>60</v>
      </c>
      <c r="C133" s="90"/>
      <c r="D133" s="90"/>
      <c r="E133" s="90"/>
      <c r="F133" s="91"/>
      <c r="G133" s="92"/>
      <c r="H133" s="92"/>
      <c r="I133" s="92"/>
      <c r="J133" s="92"/>
      <c r="K133" s="92"/>
      <c r="L133" s="92"/>
      <c r="M133" s="92"/>
    </row>
    <row r="134" spans="1:13" ht="30" x14ac:dyDescent="0.25">
      <c r="A134" s="107" t="s">
        <v>123</v>
      </c>
      <c r="B134" s="108" t="s">
        <v>62</v>
      </c>
      <c r="C134" s="116" t="s">
        <v>63</v>
      </c>
      <c r="D134" s="110" t="s">
        <v>56</v>
      </c>
      <c r="E134" s="117">
        <v>144.643</v>
      </c>
      <c r="F134" s="99">
        <v>18.04</v>
      </c>
      <c r="G134" s="100">
        <f t="shared" ref="G134:G141" si="83">IF(ISBLANK(F134),"",(E134*F134))</f>
        <v>2609.3597199999999</v>
      </c>
      <c r="H134" s="101">
        <f>-E135</f>
        <v>-11.55</v>
      </c>
      <c r="I134" s="102">
        <f t="shared" ref="I134:I143" si="84">F134</f>
        <v>18.04</v>
      </c>
      <c r="J134" s="103">
        <f t="shared" ref="J134:J143" si="85">IF(ISBLANK(I134),"",(H134*I134))</f>
        <v>-208.36199999999999</v>
      </c>
      <c r="K134" s="104">
        <f>E134+H134</f>
        <v>133.09299999999999</v>
      </c>
      <c r="L134" s="105">
        <f t="shared" ref="L134:L143" si="86">F134</f>
        <v>18.04</v>
      </c>
      <c r="M134" s="106">
        <f t="shared" ref="M134:M143" si="87">IF(ISBLANK(L134),"",(K134*L134))</f>
        <v>2400.9977199999998</v>
      </c>
    </row>
    <row r="135" spans="1:13" x14ac:dyDescent="0.25">
      <c r="A135" s="107"/>
      <c r="B135" s="108"/>
      <c r="C135" s="113" t="s">
        <v>89</v>
      </c>
      <c r="D135" s="114"/>
      <c r="E135" s="115">
        <v>11.55</v>
      </c>
      <c r="F135" s="112"/>
      <c r="G135" s="100" t="str">
        <f t="shared" si="83"/>
        <v/>
      </c>
      <c r="H135" s="101"/>
      <c r="I135" s="102"/>
      <c r="J135" s="103"/>
      <c r="K135" s="104"/>
      <c r="L135" s="105"/>
      <c r="M135" s="106"/>
    </row>
    <row r="136" spans="1:13" ht="60" x14ac:dyDescent="0.25">
      <c r="A136" s="107" t="s">
        <v>116</v>
      </c>
      <c r="B136" s="108" t="s">
        <v>66</v>
      </c>
      <c r="C136" s="116" t="s">
        <v>67</v>
      </c>
      <c r="D136" s="110" t="s">
        <v>56</v>
      </c>
      <c r="E136" s="117">
        <v>11.55</v>
      </c>
      <c r="F136" s="99">
        <v>396.71</v>
      </c>
      <c r="G136" s="100">
        <f t="shared" si="83"/>
        <v>4582.0005000000001</v>
      </c>
      <c r="H136" s="101">
        <f>-E137</f>
        <v>-11.55</v>
      </c>
      <c r="I136" s="102">
        <f t="shared" si="84"/>
        <v>396.71</v>
      </c>
      <c r="J136" s="103">
        <f t="shared" si="85"/>
        <v>-4582.0005000000001</v>
      </c>
      <c r="K136" s="104">
        <f>E136+H136</f>
        <v>0</v>
      </c>
      <c r="L136" s="105">
        <f t="shared" si="86"/>
        <v>396.71</v>
      </c>
      <c r="M136" s="106">
        <f t="shared" si="87"/>
        <v>0</v>
      </c>
    </row>
    <row r="137" spans="1:13" x14ac:dyDescent="0.25">
      <c r="A137" s="107"/>
      <c r="B137" s="108"/>
      <c r="C137" s="118" t="s">
        <v>89</v>
      </c>
      <c r="D137" s="119"/>
      <c r="E137" s="120">
        <v>11.55</v>
      </c>
      <c r="F137" s="112"/>
      <c r="G137" s="100" t="str">
        <f t="shared" si="83"/>
        <v/>
      </c>
      <c r="H137" s="101"/>
      <c r="I137" s="102"/>
      <c r="J137" s="103"/>
      <c r="K137" s="104"/>
      <c r="L137" s="105"/>
      <c r="M137" s="106"/>
    </row>
    <row r="138" spans="1:13" x14ac:dyDescent="0.25">
      <c r="A138" s="88" t="s">
        <v>68</v>
      </c>
      <c r="B138" s="89" t="s">
        <v>69</v>
      </c>
      <c r="C138" s="90"/>
      <c r="D138" s="90"/>
      <c r="E138" s="90"/>
      <c r="F138" s="91"/>
      <c r="G138" s="92"/>
      <c r="H138" s="92"/>
      <c r="I138" s="92"/>
      <c r="J138" s="92"/>
      <c r="K138" s="92"/>
      <c r="L138" s="92"/>
      <c r="M138" s="92"/>
    </row>
    <row r="139" spans="1:13" ht="30" x14ac:dyDescent="0.25">
      <c r="A139" s="107" t="s">
        <v>124</v>
      </c>
      <c r="B139" s="108" t="s">
        <v>71</v>
      </c>
      <c r="C139" s="116" t="s">
        <v>72</v>
      </c>
      <c r="D139" s="110" t="s">
        <v>73</v>
      </c>
      <c r="E139" s="117">
        <v>324.16000000000003</v>
      </c>
      <c r="F139" s="99">
        <v>72.34</v>
      </c>
      <c r="G139" s="100">
        <f t="shared" si="83"/>
        <v>23449.734400000001</v>
      </c>
      <c r="H139" s="101">
        <f>H140</f>
        <v>-11</v>
      </c>
      <c r="I139" s="102">
        <f>F139</f>
        <v>72.34</v>
      </c>
      <c r="J139" s="103">
        <f t="shared" si="85"/>
        <v>-795.74</v>
      </c>
      <c r="K139" s="104">
        <f>E139+H139</f>
        <v>313.16000000000003</v>
      </c>
      <c r="L139" s="105">
        <f>F139</f>
        <v>72.34</v>
      </c>
      <c r="M139" s="106">
        <f t="shared" si="87"/>
        <v>22653.994400000003</v>
      </c>
    </row>
    <row r="140" spans="1:13" ht="75" x14ac:dyDescent="0.25">
      <c r="A140" s="107" t="s">
        <v>113</v>
      </c>
      <c r="B140" s="108" t="s">
        <v>76</v>
      </c>
      <c r="C140" s="116" t="s">
        <v>77</v>
      </c>
      <c r="D140" s="110" t="s">
        <v>73</v>
      </c>
      <c r="E140" s="117">
        <v>167.58</v>
      </c>
      <c r="F140" s="99">
        <v>87.65</v>
      </c>
      <c r="G140" s="100">
        <f t="shared" si="83"/>
        <v>14688.387000000002</v>
      </c>
      <c r="H140" s="101">
        <f>-E141</f>
        <v>-11</v>
      </c>
      <c r="I140" s="102">
        <f>F140</f>
        <v>87.65</v>
      </c>
      <c r="J140" s="103">
        <f t="shared" si="85"/>
        <v>-964.15000000000009</v>
      </c>
      <c r="K140" s="104">
        <f>E140+H140</f>
        <v>156.58000000000001</v>
      </c>
      <c r="L140" s="105">
        <f t="shared" ref="L140" si="88">F140</f>
        <v>87.65</v>
      </c>
      <c r="M140" s="106">
        <f t="shared" si="87"/>
        <v>13724.237000000003</v>
      </c>
    </row>
    <row r="141" spans="1:13" x14ac:dyDescent="0.25">
      <c r="A141" s="107"/>
      <c r="B141" s="108"/>
      <c r="C141" s="113" t="s">
        <v>74</v>
      </c>
      <c r="D141" s="114"/>
      <c r="E141" s="115">
        <v>11</v>
      </c>
      <c r="F141" s="112"/>
      <c r="G141" s="100" t="str">
        <f t="shared" si="83"/>
        <v/>
      </c>
      <c r="H141" s="101"/>
      <c r="I141" s="102"/>
      <c r="J141" s="103" t="str">
        <f t="shared" si="85"/>
        <v/>
      </c>
      <c r="K141" s="104"/>
      <c r="L141" s="105"/>
      <c r="M141" s="106" t="str">
        <f t="shared" si="87"/>
        <v/>
      </c>
    </row>
    <row r="142" spans="1:13" x14ac:dyDescent="0.25">
      <c r="A142" s="88" t="s">
        <v>78</v>
      </c>
      <c r="B142" s="89" t="s">
        <v>79</v>
      </c>
      <c r="C142" s="90"/>
      <c r="D142" s="90"/>
      <c r="E142" s="90"/>
      <c r="F142" s="91"/>
      <c r="G142" s="92"/>
      <c r="H142" s="92"/>
      <c r="I142" s="92"/>
      <c r="J142" s="92"/>
      <c r="K142" s="92"/>
      <c r="L142" s="92"/>
      <c r="M142" s="92"/>
    </row>
    <row r="143" spans="1:13" ht="45" x14ac:dyDescent="0.25">
      <c r="A143" s="107" t="s">
        <v>94</v>
      </c>
      <c r="B143" s="108" t="s">
        <v>81</v>
      </c>
      <c r="C143" s="116" t="s">
        <v>82</v>
      </c>
      <c r="D143" s="110" t="s">
        <v>83</v>
      </c>
      <c r="E143" s="117">
        <v>92.906000000000006</v>
      </c>
      <c r="F143" s="99">
        <v>139.49</v>
      </c>
      <c r="G143" s="100">
        <f t="shared" ref="G143:G145" si="89">IF(ISBLANK(F143),"",(E143*F143))</f>
        <v>12959.457940000002</v>
      </c>
      <c r="H143" s="101">
        <v>-1.478</v>
      </c>
      <c r="I143" s="102">
        <f t="shared" si="84"/>
        <v>139.49</v>
      </c>
      <c r="J143" s="103">
        <f t="shared" si="85"/>
        <v>-206.16622000000001</v>
      </c>
      <c r="K143" s="104">
        <f>E143+H143</f>
        <v>91.428000000000011</v>
      </c>
      <c r="L143" s="105">
        <f t="shared" si="86"/>
        <v>139.49</v>
      </c>
      <c r="M143" s="106">
        <f t="shared" si="87"/>
        <v>12753.291720000003</v>
      </c>
    </row>
    <row r="144" spans="1:13" x14ac:dyDescent="0.25">
      <c r="A144" s="107"/>
      <c r="B144" s="130" t="s">
        <v>104</v>
      </c>
      <c r="C144" s="118" t="s">
        <v>125</v>
      </c>
      <c r="D144" s="119"/>
      <c r="E144" s="120">
        <f>E132*0.128</f>
        <v>1.4784000000000002</v>
      </c>
      <c r="F144" s="131"/>
      <c r="G144" s="100" t="str">
        <f t="shared" si="89"/>
        <v/>
      </c>
      <c r="H144" s="101"/>
      <c r="I144" s="102"/>
      <c r="J144" s="103"/>
      <c r="K144" s="104"/>
      <c r="L144" s="105"/>
      <c r="M144" s="106"/>
    </row>
    <row r="145" spans="1:13" ht="60" x14ac:dyDescent="0.25">
      <c r="A145" s="107" t="s">
        <v>126</v>
      </c>
      <c r="B145" s="108" t="s">
        <v>85</v>
      </c>
      <c r="C145" s="116" t="s">
        <v>86</v>
      </c>
      <c r="D145" s="110" t="s">
        <v>83</v>
      </c>
      <c r="E145" s="117">
        <v>28.285</v>
      </c>
      <c r="F145" s="99">
        <v>257.77999999999997</v>
      </c>
      <c r="G145" s="100">
        <f t="shared" si="89"/>
        <v>7291.3072999999995</v>
      </c>
      <c r="H145" s="101">
        <v>-1.478</v>
      </c>
      <c r="I145" s="102">
        <f t="shared" ref="I145" si="90">F145</f>
        <v>257.77999999999997</v>
      </c>
      <c r="J145" s="103">
        <f t="shared" ref="J145" si="91">IF(ISBLANK(I145),"",(H145*I145))</f>
        <v>-380.99883999999997</v>
      </c>
      <c r="K145" s="104">
        <f t="shared" ref="K145" si="92">E145+H145</f>
        <v>26.806999999999999</v>
      </c>
      <c r="L145" s="105">
        <f t="shared" ref="L145" si="93">F145</f>
        <v>257.77999999999997</v>
      </c>
      <c r="M145" s="106">
        <f t="shared" ref="M145" si="94">IF(ISBLANK(L145),"",(K145*L145))</f>
        <v>6910.3084599999993</v>
      </c>
    </row>
    <row r="146" spans="1:13" x14ac:dyDescent="0.25">
      <c r="A146" s="119"/>
      <c r="B146" s="119"/>
      <c r="C146" s="118"/>
      <c r="D146" s="119"/>
      <c r="E146" s="121"/>
      <c r="F146" s="112"/>
      <c r="G146" s="100"/>
      <c r="H146" s="101"/>
      <c r="I146" s="102"/>
      <c r="J146" s="103"/>
      <c r="K146" s="104"/>
      <c r="L146" s="105"/>
      <c r="M146" s="106"/>
    </row>
    <row r="147" spans="1:13" x14ac:dyDescent="0.25">
      <c r="A147" s="122"/>
      <c r="B147" s="122"/>
      <c r="C147" s="122"/>
      <c r="D147" s="122"/>
      <c r="E147" s="123"/>
      <c r="F147" s="122"/>
      <c r="G147" s="124">
        <f>SUBTOTAL(9,G130:G145)</f>
        <v>73570.326180000004</v>
      </c>
      <c r="H147" s="125"/>
      <c r="I147" s="126"/>
      <c r="J147" s="103">
        <f>SUBTOTAL(9,J130:J145)</f>
        <v>-7775.4395599999998</v>
      </c>
      <c r="K147" s="127"/>
      <c r="L147" s="128"/>
      <c r="M147" s="129">
        <f>SUBTOTAL(9,M130:M145)</f>
        <v>65794.886620000005</v>
      </c>
    </row>
    <row r="148" spans="1:13" x14ac:dyDescent="0.25">
      <c r="A148" s="434" t="s">
        <v>127</v>
      </c>
      <c r="B148" s="435"/>
      <c r="C148" s="435"/>
      <c r="D148" s="435"/>
      <c r="E148" s="66"/>
      <c r="F148" s="67"/>
      <c r="G148" s="68"/>
      <c r="H148" s="69"/>
      <c r="I148" s="70"/>
      <c r="J148" s="71"/>
      <c r="K148" s="72"/>
      <c r="L148" s="72"/>
      <c r="M148" s="73"/>
    </row>
    <row r="149" spans="1:13" x14ac:dyDescent="0.25">
      <c r="A149" s="43"/>
      <c r="B149" s="74"/>
      <c r="C149" s="74"/>
      <c r="D149" s="74"/>
      <c r="E149" s="66"/>
      <c r="F149" s="67"/>
      <c r="G149" s="68"/>
      <c r="H149" s="69"/>
      <c r="I149" s="70"/>
      <c r="J149" s="71"/>
      <c r="K149" s="72"/>
      <c r="L149" s="72"/>
      <c r="M149" s="73"/>
    </row>
    <row r="150" spans="1:13" ht="15.75" x14ac:dyDescent="0.25">
      <c r="A150" s="75" t="s">
        <v>39</v>
      </c>
      <c r="B150" s="76" t="s">
        <v>40</v>
      </c>
      <c r="C150" s="74"/>
      <c r="D150" s="74"/>
      <c r="E150" s="436" t="s">
        <v>41</v>
      </c>
      <c r="F150" s="436"/>
      <c r="G150" s="436"/>
      <c r="H150" s="437" t="s">
        <v>42</v>
      </c>
      <c r="I150" s="437"/>
      <c r="J150" s="437"/>
      <c r="K150" s="438" t="s">
        <v>13</v>
      </c>
      <c r="L150" s="438"/>
      <c r="M150" s="438"/>
    </row>
    <row r="151" spans="1:13" ht="24" x14ac:dyDescent="0.25">
      <c r="A151" s="77" t="s">
        <v>43</v>
      </c>
      <c r="B151" s="78" t="s">
        <v>44</v>
      </c>
      <c r="C151" s="77" t="s">
        <v>44</v>
      </c>
      <c r="D151" s="78" t="s">
        <v>45</v>
      </c>
      <c r="E151" s="79" t="s">
        <v>46</v>
      </c>
      <c r="F151" s="80" t="s">
        <v>47</v>
      </c>
      <c r="G151" s="81" t="s">
        <v>48</v>
      </c>
      <c r="H151" s="82" t="s">
        <v>46</v>
      </c>
      <c r="I151" s="83" t="s">
        <v>49</v>
      </c>
      <c r="J151" s="84" t="s">
        <v>48</v>
      </c>
      <c r="K151" s="85" t="s">
        <v>46</v>
      </c>
      <c r="L151" s="86" t="s">
        <v>49</v>
      </c>
      <c r="M151" s="87" t="s">
        <v>50</v>
      </c>
    </row>
    <row r="152" spans="1:13" x14ac:dyDescent="0.25">
      <c r="A152" s="88" t="s">
        <v>51</v>
      </c>
      <c r="B152" s="89" t="s">
        <v>52</v>
      </c>
      <c r="C152" s="90"/>
      <c r="D152" s="90"/>
      <c r="E152" s="90"/>
      <c r="F152" s="91"/>
      <c r="G152" s="92"/>
      <c r="H152" s="92"/>
      <c r="I152" s="92"/>
      <c r="J152" s="92"/>
      <c r="K152" s="92"/>
      <c r="L152" s="92"/>
      <c r="M152" s="92"/>
    </row>
    <row r="153" spans="1:13" ht="48" x14ac:dyDescent="0.25">
      <c r="A153" s="132" t="s">
        <v>128</v>
      </c>
      <c r="B153" s="133" t="s">
        <v>54</v>
      </c>
      <c r="C153" s="134" t="s">
        <v>55</v>
      </c>
      <c r="D153" s="135" t="s">
        <v>56</v>
      </c>
      <c r="E153" s="136">
        <v>269.11500000000001</v>
      </c>
      <c r="F153" s="99">
        <v>55.24</v>
      </c>
      <c r="G153" s="100">
        <f t="shared" ref="G153" si="95">IF(ISBLANK(F153),"",(E153*F153))</f>
        <v>14865.912600000001</v>
      </c>
      <c r="H153" s="101">
        <f>-E155</f>
        <v>-269.11500000000001</v>
      </c>
      <c r="I153" s="102">
        <f>F153</f>
        <v>55.24</v>
      </c>
      <c r="J153" s="103">
        <f t="shared" ref="J153:J155" si="96">IF(ISBLANK(I153),"",(H153*I153))</f>
        <v>-14865.912600000001</v>
      </c>
      <c r="K153" s="104">
        <f>E153+H153</f>
        <v>0</v>
      </c>
      <c r="L153" s="105">
        <f>F153</f>
        <v>55.24</v>
      </c>
      <c r="M153" s="106">
        <f t="shared" ref="M153" si="97">IF(ISBLANK(L153),"",(K153*L153))</f>
        <v>0</v>
      </c>
    </row>
    <row r="154" spans="1:13" x14ac:dyDescent="0.25">
      <c r="A154" s="77"/>
      <c r="B154" s="14"/>
      <c r="C154" s="109" t="s">
        <v>57</v>
      </c>
      <c r="D154" s="14"/>
      <c r="E154" s="14"/>
      <c r="F154" s="137"/>
      <c r="G154" s="81"/>
      <c r="H154" s="82"/>
      <c r="I154" s="83"/>
      <c r="J154" s="103" t="str">
        <f t="shared" si="96"/>
        <v/>
      </c>
      <c r="K154" s="85"/>
      <c r="L154" s="86"/>
      <c r="M154" s="87"/>
    </row>
    <row r="155" spans="1:13" x14ac:dyDescent="0.25">
      <c r="A155" s="77"/>
      <c r="B155" s="78"/>
      <c r="C155" s="118" t="s">
        <v>89</v>
      </c>
      <c r="D155" s="119"/>
      <c r="E155" s="120">
        <v>269.11500000000001</v>
      </c>
      <c r="F155" s="80"/>
      <c r="G155" s="81"/>
      <c r="H155" s="82"/>
      <c r="I155" s="83"/>
      <c r="J155" s="103" t="str">
        <f t="shared" si="96"/>
        <v/>
      </c>
      <c r="K155" s="85"/>
      <c r="L155" s="86"/>
      <c r="M155" s="87"/>
    </row>
    <row r="156" spans="1:13" x14ac:dyDescent="0.25">
      <c r="A156" s="88" t="s">
        <v>59</v>
      </c>
      <c r="B156" s="89" t="s">
        <v>60</v>
      </c>
      <c r="C156" s="90"/>
      <c r="D156" s="90"/>
      <c r="E156" s="90"/>
      <c r="F156" s="91"/>
      <c r="G156" s="92"/>
      <c r="H156" s="92"/>
      <c r="I156" s="92"/>
      <c r="J156" s="92"/>
      <c r="K156" s="92"/>
      <c r="L156" s="92"/>
      <c r="M156" s="92"/>
    </row>
    <row r="157" spans="1:13" ht="24" x14ac:dyDescent="0.25">
      <c r="A157" s="132" t="s">
        <v>129</v>
      </c>
      <c r="B157" s="133" t="s">
        <v>62</v>
      </c>
      <c r="C157" s="134" t="s">
        <v>63</v>
      </c>
      <c r="D157" s="135" t="s">
        <v>56</v>
      </c>
      <c r="E157" s="136">
        <v>269.11500000000001</v>
      </c>
      <c r="F157" s="99">
        <v>18.04</v>
      </c>
      <c r="G157" s="100">
        <f t="shared" ref="G157:G164" si="98">IF(ISBLANK(F157),"",(E157*F157))</f>
        <v>4854.8346000000001</v>
      </c>
      <c r="H157" s="101">
        <f>-E158</f>
        <v>-237.11500000000001</v>
      </c>
      <c r="I157" s="102">
        <f t="shared" ref="I157:I166" si="99">F157</f>
        <v>18.04</v>
      </c>
      <c r="J157" s="103">
        <f t="shared" ref="J157:J166" si="100">IF(ISBLANK(I157),"",(H157*I157))</f>
        <v>-4277.5546000000004</v>
      </c>
      <c r="K157" s="104">
        <f>E157+H157</f>
        <v>32</v>
      </c>
      <c r="L157" s="105">
        <f t="shared" ref="L157:L166" si="101">F157</f>
        <v>18.04</v>
      </c>
      <c r="M157" s="106">
        <f t="shared" ref="M157:M166" si="102">IF(ISBLANK(L157),"",(K157*L157))</f>
        <v>577.28</v>
      </c>
    </row>
    <row r="158" spans="1:13" x14ac:dyDescent="0.25">
      <c r="A158" s="107"/>
      <c r="B158" s="108"/>
      <c r="C158" s="113" t="s">
        <v>89</v>
      </c>
      <c r="D158" s="114"/>
      <c r="E158" s="115">
        <f>269.115-32</f>
        <v>237.11500000000001</v>
      </c>
      <c r="F158" s="112"/>
      <c r="G158" s="100" t="str">
        <f t="shared" si="98"/>
        <v/>
      </c>
      <c r="H158" s="101"/>
      <c r="I158" s="102"/>
      <c r="J158" s="103"/>
      <c r="K158" s="104"/>
      <c r="L158" s="105"/>
      <c r="M158" s="106"/>
    </row>
    <row r="159" spans="1:13" ht="60" x14ac:dyDescent="0.25">
      <c r="A159" s="107" t="s">
        <v>130</v>
      </c>
      <c r="B159" s="108" t="s">
        <v>66</v>
      </c>
      <c r="C159" s="116" t="s">
        <v>67</v>
      </c>
      <c r="D159" s="110" t="s">
        <v>56</v>
      </c>
      <c r="E159" s="117">
        <v>269.11500000000001</v>
      </c>
      <c r="F159" s="99">
        <v>396.71</v>
      </c>
      <c r="G159" s="100">
        <f t="shared" si="98"/>
        <v>106760.61164999999</v>
      </c>
      <c r="H159" s="101">
        <f>-E160</f>
        <v>-237.11500000000001</v>
      </c>
      <c r="I159" s="102">
        <f t="shared" si="99"/>
        <v>396.71</v>
      </c>
      <c r="J159" s="103">
        <f t="shared" si="100"/>
        <v>-94065.891650000005</v>
      </c>
      <c r="K159" s="104">
        <f>E159+H159</f>
        <v>32</v>
      </c>
      <c r="L159" s="105">
        <f t="shared" si="101"/>
        <v>396.71</v>
      </c>
      <c r="M159" s="106">
        <f t="shared" si="102"/>
        <v>12694.72</v>
      </c>
    </row>
    <row r="160" spans="1:13" x14ac:dyDescent="0.25">
      <c r="A160" s="107"/>
      <c r="B160" s="108"/>
      <c r="C160" s="118" t="s">
        <v>89</v>
      </c>
      <c r="D160" s="119"/>
      <c r="E160" s="120">
        <f>+E158</f>
        <v>237.11500000000001</v>
      </c>
      <c r="F160" s="112"/>
      <c r="G160" s="100" t="str">
        <f t="shared" si="98"/>
        <v/>
      </c>
      <c r="H160" s="101"/>
      <c r="I160" s="102"/>
      <c r="J160" s="103"/>
      <c r="K160" s="104"/>
      <c r="L160" s="105"/>
      <c r="M160" s="106"/>
    </row>
    <row r="161" spans="1:13" x14ac:dyDescent="0.25">
      <c r="A161" s="88" t="s">
        <v>68</v>
      </c>
      <c r="B161" s="89" t="s">
        <v>69</v>
      </c>
      <c r="C161" s="90"/>
      <c r="D161" s="90"/>
      <c r="E161" s="90"/>
      <c r="F161" s="91"/>
      <c r="G161" s="92"/>
      <c r="H161" s="92"/>
      <c r="I161" s="92"/>
      <c r="J161" s="92"/>
      <c r="K161" s="92"/>
      <c r="L161" s="92"/>
      <c r="M161" s="92"/>
    </row>
    <row r="162" spans="1:13" ht="30" x14ac:dyDescent="0.25">
      <c r="A162" s="107" t="s">
        <v>131</v>
      </c>
      <c r="B162" s="108" t="s">
        <v>71</v>
      </c>
      <c r="C162" s="116" t="s">
        <v>72</v>
      </c>
      <c r="D162" s="110" t="s">
        <v>73</v>
      </c>
      <c r="E162" s="117">
        <v>11</v>
      </c>
      <c r="F162" s="99">
        <v>72.34</v>
      </c>
      <c r="G162" s="100">
        <f t="shared" si="98"/>
        <v>795.74</v>
      </c>
      <c r="H162" s="101">
        <f>H163</f>
        <v>-11</v>
      </c>
      <c r="I162" s="102">
        <f>F162</f>
        <v>72.34</v>
      </c>
      <c r="J162" s="103">
        <f t="shared" si="100"/>
        <v>-795.74</v>
      </c>
      <c r="K162" s="104">
        <f>E162+H162</f>
        <v>0</v>
      </c>
      <c r="L162" s="105">
        <f>F162</f>
        <v>72.34</v>
      </c>
      <c r="M162" s="106">
        <f t="shared" si="102"/>
        <v>0</v>
      </c>
    </row>
    <row r="163" spans="1:13" ht="75" x14ac:dyDescent="0.25">
      <c r="A163" s="107" t="s">
        <v>65</v>
      </c>
      <c r="B163" s="108" t="s">
        <v>76</v>
      </c>
      <c r="C163" s="116" t="s">
        <v>77</v>
      </c>
      <c r="D163" s="110" t="s">
        <v>73</v>
      </c>
      <c r="E163" s="117">
        <v>11</v>
      </c>
      <c r="F163" s="99">
        <v>87.65</v>
      </c>
      <c r="G163" s="100">
        <f t="shared" si="98"/>
        <v>964.15000000000009</v>
      </c>
      <c r="H163" s="101">
        <f>-E164</f>
        <v>-11</v>
      </c>
      <c r="I163" s="102">
        <f t="shared" ref="I163" si="103">F163</f>
        <v>87.65</v>
      </c>
      <c r="J163" s="103">
        <f t="shared" si="100"/>
        <v>-964.15000000000009</v>
      </c>
      <c r="K163" s="104">
        <f>E163+H163</f>
        <v>0</v>
      </c>
      <c r="L163" s="105">
        <f t="shared" ref="L163" si="104">F163</f>
        <v>87.65</v>
      </c>
      <c r="M163" s="106">
        <f t="shared" si="102"/>
        <v>0</v>
      </c>
    </row>
    <row r="164" spans="1:13" x14ac:dyDescent="0.25">
      <c r="A164" s="107"/>
      <c r="B164" s="108"/>
      <c r="C164" s="118" t="s">
        <v>74</v>
      </c>
      <c r="D164" s="119"/>
      <c r="E164" s="120">
        <v>11</v>
      </c>
      <c r="F164" s="112"/>
      <c r="G164" s="100" t="str">
        <f t="shared" si="98"/>
        <v/>
      </c>
      <c r="H164" s="101"/>
      <c r="I164" s="102"/>
      <c r="J164" s="103" t="str">
        <f t="shared" si="100"/>
        <v/>
      </c>
      <c r="K164" s="104"/>
      <c r="L164" s="105"/>
      <c r="M164" s="106" t="str">
        <f t="shared" si="102"/>
        <v/>
      </c>
    </row>
    <row r="165" spans="1:13" x14ac:dyDescent="0.25">
      <c r="A165" s="88" t="s">
        <v>78</v>
      </c>
      <c r="B165" s="89" t="s">
        <v>79</v>
      </c>
      <c r="C165" s="90"/>
      <c r="D165" s="90"/>
      <c r="E165" s="90"/>
      <c r="F165" s="91"/>
      <c r="G165" s="92"/>
      <c r="H165" s="92"/>
      <c r="I165" s="92"/>
      <c r="J165" s="92"/>
      <c r="K165" s="92"/>
      <c r="L165" s="92"/>
      <c r="M165" s="92"/>
    </row>
    <row r="166" spans="1:13" ht="45" x14ac:dyDescent="0.25">
      <c r="A166" s="107" t="s">
        <v>132</v>
      </c>
      <c r="B166" s="108" t="s">
        <v>81</v>
      </c>
      <c r="C166" s="116" t="s">
        <v>82</v>
      </c>
      <c r="D166" s="110" t="s">
        <v>83</v>
      </c>
      <c r="E166" s="117">
        <v>106.339</v>
      </c>
      <c r="F166" s="99">
        <v>200.04</v>
      </c>
      <c r="G166" s="100">
        <f t="shared" ref="G166:G168" si="105">IF(ISBLANK(F166),"",(E166*F166))</f>
        <v>21272.05356</v>
      </c>
      <c r="H166" s="101">
        <v>-34.447000000000003</v>
      </c>
      <c r="I166" s="102">
        <f t="shared" si="99"/>
        <v>200.04</v>
      </c>
      <c r="J166" s="103">
        <f t="shared" si="100"/>
        <v>-6890.7778800000006</v>
      </c>
      <c r="K166" s="104">
        <f>E166+H166</f>
        <v>71.891999999999996</v>
      </c>
      <c r="L166" s="105">
        <f t="shared" si="101"/>
        <v>200.04</v>
      </c>
      <c r="M166" s="106">
        <f t="shared" si="102"/>
        <v>14381.275679999999</v>
      </c>
    </row>
    <row r="167" spans="1:13" x14ac:dyDescent="0.25">
      <c r="A167" s="107"/>
      <c r="B167" s="130" t="s">
        <v>104</v>
      </c>
      <c r="C167" s="118" t="s">
        <v>133</v>
      </c>
      <c r="D167" s="119"/>
      <c r="E167" s="120">
        <f>E155*0.128</f>
        <v>34.446719999999999</v>
      </c>
      <c r="F167" s="131"/>
      <c r="G167" s="100" t="str">
        <f t="shared" si="105"/>
        <v/>
      </c>
      <c r="H167" s="101"/>
      <c r="I167" s="102"/>
      <c r="J167" s="103"/>
      <c r="K167" s="104"/>
      <c r="L167" s="105"/>
      <c r="M167" s="106"/>
    </row>
    <row r="168" spans="1:13" ht="60" x14ac:dyDescent="0.25">
      <c r="A168" s="107" t="s">
        <v>134</v>
      </c>
      <c r="B168" s="108" t="s">
        <v>85</v>
      </c>
      <c r="C168" s="116" t="s">
        <v>86</v>
      </c>
      <c r="D168" s="110" t="s">
        <v>83</v>
      </c>
      <c r="E168" s="117">
        <v>65.459000000000003</v>
      </c>
      <c r="F168" s="99">
        <v>257.77999999999997</v>
      </c>
      <c r="G168" s="100">
        <f t="shared" si="105"/>
        <v>16874.02102</v>
      </c>
      <c r="H168" s="101">
        <v>-34.447000000000003</v>
      </c>
      <c r="I168" s="102">
        <f t="shared" ref="I168" si="106">F168</f>
        <v>257.77999999999997</v>
      </c>
      <c r="J168" s="103">
        <f t="shared" ref="J168" si="107">IF(ISBLANK(I168),"",(H168*I168))</f>
        <v>-8879.7476599999991</v>
      </c>
      <c r="K168" s="104">
        <f t="shared" ref="K168" si="108">E168+H168</f>
        <v>31.012</v>
      </c>
      <c r="L168" s="105">
        <f t="shared" ref="L168" si="109">F168</f>
        <v>257.77999999999997</v>
      </c>
      <c r="M168" s="106">
        <f t="shared" ref="M168" si="110">IF(ISBLANK(L168),"",(K168*L168))</f>
        <v>7994.2733599999992</v>
      </c>
    </row>
    <row r="169" spans="1:13" x14ac:dyDescent="0.25">
      <c r="A169" s="107"/>
      <c r="B169" s="108"/>
      <c r="C169" s="116"/>
      <c r="D169" s="110"/>
      <c r="E169" s="117"/>
      <c r="F169" s="99"/>
      <c r="G169" s="100"/>
      <c r="H169" s="101"/>
      <c r="I169" s="102"/>
      <c r="J169" s="103"/>
      <c r="K169" s="104"/>
      <c r="L169" s="105"/>
      <c r="M169" s="106"/>
    </row>
    <row r="170" spans="1:13" x14ac:dyDescent="0.25">
      <c r="A170" s="107"/>
      <c r="B170" s="108"/>
      <c r="C170" s="116"/>
      <c r="D170" s="110"/>
      <c r="E170" s="117"/>
      <c r="F170" s="99"/>
      <c r="G170" s="124">
        <f>SUBTOTAL(9,G153:G168)</f>
        <v>166387.32342999999</v>
      </c>
      <c r="H170" s="125"/>
      <c r="I170" s="126"/>
      <c r="J170" s="103">
        <f>SUBTOTAL(9,J153:J168)</f>
        <v>-130739.77438999999</v>
      </c>
      <c r="K170" s="127"/>
      <c r="L170" s="128"/>
      <c r="M170" s="129">
        <f>SUBTOTAL(9,M153:M168)</f>
        <v>35647.549039999998</v>
      </c>
    </row>
    <row r="171" spans="1:13" x14ac:dyDescent="0.25">
      <c r="A171" s="434" t="s">
        <v>135</v>
      </c>
      <c r="B171" s="435"/>
      <c r="C171" s="435"/>
      <c r="D171" s="435"/>
      <c r="E171" s="66"/>
      <c r="F171" s="67"/>
      <c r="G171" s="68"/>
      <c r="H171" s="69"/>
      <c r="I171" s="70"/>
      <c r="J171" s="71"/>
      <c r="K171" s="72"/>
      <c r="L171" s="72"/>
      <c r="M171" s="73"/>
    </row>
    <row r="172" spans="1:13" x14ac:dyDescent="0.25">
      <c r="A172" s="43"/>
      <c r="B172" s="74"/>
      <c r="C172" s="74"/>
      <c r="D172" s="74"/>
      <c r="E172" s="66"/>
      <c r="F172" s="67"/>
      <c r="G172" s="68"/>
      <c r="H172" s="69"/>
      <c r="I172" s="70"/>
      <c r="J172" s="71"/>
      <c r="K172" s="72"/>
      <c r="L172" s="72"/>
      <c r="M172" s="73"/>
    </row>
    <row r="173" spans="1:13" ht="15.75" x14ac:dyDescent="0.25">
      <c r="A173" s="75" t="s">
        <v>39</v>
      </c>
      <c r="B173" s="76" t="s">
        <v>40</v>
      </c>
      <c r="C173" s="74"/>
      <c r="D173" s="74"/>
      <c r="E173" s="436" t="s">
        <v>41</v>
      </c>
      <c r="F173" s="436"/>
      <c r="G173" s="436"/>
      <c r="H173" s="437" t="s">
        <v>42</v>
      </c>
      <c r="I173" s="437"/>
      <c r="J173" s="437"/>
      <c r="K173" s="438" t="s">
        <v>13</v>
      </c>
      <c r="L173" s="438"/>
      <c r="M173" s="438"/>
    </row>
    <row r="174" spans="1:13" ht="24" x14ac:dyDescent="0.25">
      <c r="A174" s="77" t="s">
        <v>43</v>
      </c>
      <c r="B174" s="78" t="s">
        <v>44</v>
      </c>
      <c r="C174" s="77" t="s">
        <v>44</v>
      </c>
      <c r="D174" s="78" t="s">
        <v>45</v>
      </c>
      <c r="E174" s="79" t="s">
        <v>46</v>
      </c>
      <c r="F174" s="80" t="s">
        <v>47</v>
      </c>
      <c r="G174" s="81" t="s">
        <v>48</v>
      </c>
      <c r="H174" s="82" t="s">
        <v>46</v>
      </c>
      <c r="I174" s="83" t="s">
        <v>49</v>
      </c>
      <c r="J174" s="84" t="s">
        <v>48</v>
      </c>
      <c r="K174" s="85" t="s">
        <v>46</v>
      </c>
      <c r="L174" s="86" t="s">
        <v>49</v>
      </c>
      <c r="M174" s="87" t="s">
        <v>50</v>
      </c>
    </row>
    <row r="175" spans="1:13" x14ac:dyDescent="0.25">
      <c r="A175" s="88" t="s">
        <v>51</v>
      </c>
      <c r="B175" s="89" t="s">
        <v>52</v>
      </c>
      <c r="C175" s="90"/>
      <c r="D175" s="90"/>
      <c r="E175" s="90"/>
      <c r="F175" s="91"/>
      <c r="G175" s="92"/>
      <c r="H175" s="92"/>
      <c r="I175" s="92"/>
      <c r="J175" s="92"/>
      <c r="K175" s="92"/>
      <c r="L175" s="92"/>
      <c r="M175" s="92"/>
    </row>
    <row r="176" spans="1:13" ht="60" x14ac:dyDescent="0.25">
      <c r="A176" s="107" t="s">
        <v>59</v>
      </c>
      <c r="B176" s="108" t="s">
        <v>54</v>
      </c>
      <c r="C176" s="116" t="s">
        <v>55</v>
      </c>
      <c r="D176" s="110" t="s">
        <v>56</v>
      </c>
      <c r="E176" s="117">
        <v>20.286000000000001</v>
      </c>
      <c r="F176" s="99">
        <v>55.24</v>
      </c>
      <c r="G176" s="100">
        <f t="shared" ref="G176" si="111">IF(ISBLANK(F176),"",(E176*F176))</f>
        <v>1120.5986400000002</v>
      </c>
      <c r="H176" s="101">
        <f>-E178</f>
        <v>-20.286000000000001</v>
      </c>
      <c r="I176" s="102">
        <f t="shared" ref="I176" si="112">F176</f>
        <v>55.24</v>
      </c>
      <c r="J176" s="103">
        <f t="shared" ref="J176:J178" si="113">IF(ISBLANK(I176),"",(H176*I176))</f>
        <v>-1120.5986400000002</v>
      </c>
      <c r="K176" s="104">
        <f>E176+H176</f>
        <v>0</v>
      </c>
      <c r="L176" s="105">
        <f t="shared" ref="L176" si="114">F176</f>
        <v>55.24</v>
      </c>
      <c r="M176" s="106">
        <f t="shared" ref="M176" si="115">IF(ISBLANK(L176),"",(K176*L176))</f>
        <v>0</v>
      </c>
    </row>
    <row r="177" spans="1:13" ht="19.5" x14ac:dyDescent="0.25">
      <c r="A177" s="77"/>
      <c r="B177" s="14"/>
      <c r="C177" s="109" t="s">
        <v>136</v>
      </c>
      <c r="D177" s="14"/>
      <c r="E177" s="14"/>
      <c r="F177" s="137"/>
      <c r="G177" s="81"/>
      <c r="H177" s="82"/>
      <c r="I177" s="83"/>
      <c r="J177" s="103" t="str">
        <f t="shared" si="113"/>
        <v/>
      </c>
      <c r="K177" s="85"/>
      <c r="L177" s="86"/>
      <c r="M177" s="87"/>
    </row>
    <row r="178" spans="1:13" x14ac:dyDescent="0.25">
      <c r="A178" s="77"/>
      <c r="B178" s="78"/>
      <c r="C178" s="138" t="s">
        <v>89</v>
      </c>
      <c r="D178" s="119"/>
      <c r="E178" s="120">
        <v>20.286000000000001</v>
      </c>
      <c r="F178" s="80"/>
      <c r="G178" s="81"/>
      <c r="H178" s="82"/>
      <c r="I178" s="83"/>
      <c r="J178" s="103" t="str">
        <f t="shared" si="113"/>
        <v/>
      </c>
      <c r="K178" s="85"/>
      <c r="L178" s="86"/>
      <c r="M178" s="87"/>
    </row>
    <row r="179" spans="1:13" x14ac:dyDescent="0.25">
      <c r="A179" s="88" t="s">
        <v>59</v>
      </c>
      <c r="B179" s="89" t="s">
        <v>60</v>
      </c>
      <c r="C179" s="90"/>
      <c r="D179" s="90"/>
      <c r="E179" s="90"/>
      <c r="F179" s="91"/>
      <c r="G179" s="92"/>
      <c r="H179" s="92"/>
      <c r="I179" s="92"/>
      <c r="J179" s="92"/>
      <c r="K179" s="92"/>
      <c r="L179" s="92"/>
      <c r="M179" s="92"/>
    </row>
    <row r="180" spans="1:13" ht="30" x14ac:dyDescent="0.25">
      <c r="A180" s="107" t="s">
        <v>130</v>
      </c>
      <c r="B180" s="108" t="s">
        <v>62</v>
      </c>
      <c r="C180" s="116" t="s">
        <v>63</v>
      </c>
      <c r="D180" s="110" t="s">
        <v>56</v>
      </c>
      <c r="E180" s="117">
        <v>20.286000000000001</v>
      </c>
      <c r="F180" s="99">
        <v>18.04</v>
      </c>
      <c r="G180" s="100">
        <f t="shared" ref="G180:G186" si="116">IF(ISBLANK(F180),"",(E180*F180))</f>
        <v>365.95944000000003</v>
      </c>
      <c r="H180" s="101">
        <f>H181</f>
        <v>-20.286000000000001</v>
      </c>
      <c r="I180" s="102">
        <f t="shared" ref="I180:I188" si="117">F180</f>
        <v>18.04</v>
      </c>
      <c r="J180" s="103">
        <f t="shared" ref="J180:J188" si="118">IF(ISBLANK(I180),"",(H180*I180))</f>
        <v>-365.95944000000003</v>
      </c>
      <c r="K180" s="104">
        <f>E180+H180</f>
        <v>0</v>
      </c>
      <c r="L180" s="105">
        <f t="shared" ref="L180:L188" si="119">F180</f>
        <v>18.04</v>
      </c>
      <c r="M180" s="106">
        <f t="shared" ref="M180:M188" si="120">IF(ISBLANK(L180),"",(K180*L180))</f>
        <v>0</v>
      </c>
    </row>
    <row r="181" spans="1:13" ht="60" x14ac:dyDescent="0.25">
      <c r="A181" s="107" t="s">
        <v>110</v>
      </c>
      <c r="B181" s="108" t="s">
        <v>137</v>
      </c>
      <c r="C181" s="116" t="s">
        <v>138</v>
      </c>
      <c r="D181" s="110" t="s">
        <v>56</v>
      </c>
      <c r="E181" s="117">
        <v>20.286000000000001</v>
      </c>
      <c r="F181" s="99">
        <v>396.71</v>
      </c>
      <c r="G181" s="100">
        <f t="shared" si="116"/>
        <v>8047.65906</v>
      </c>
      <c r="H181" s="101">
        <f>-E182</f>
        <v>-20.286000000000001</v>
      </c>
      <c r="I181" s="102">
        <f t="shared" si="117"/>
        <v>396.71</v>
      </c>
      <c r="J181" s="103">
        <f t="shared" si="118"/>
        <v>-8047.65906</v>
      </c>
      <c r="K181" s="104">
        <f>E181+H181</f>
        <v>0</v>
      </c>
      <c r="L181" s="105">
        <f t="shared" si="119"/>
        <v>396.71</v>
      </c>
      <c r="M181" s="106">
        <f t="shared" si="120"/>
        <v>0</v>
      </c>
    </row>
    <row r="182" spans="1:13" x14ac:dyDescent="0.25">
      <c r="A182" s="107"/>
      <c r="B182" s="108"/>
      <c r="C182" s="118" t="s">
        <v>89</v>
      </c>
      <c r="D182" s="119"/>
      <c r="E182" s="139">
        <v>20.286000000000001</v>
      </c>
      <c r="F182" s="112"/>
      <c r="G182" s="100" t="str">
        <f t="shared" si="116"/>
        <v/>
      </c>
      <c r="H182" s="101"/>
      <c r="I182" s="102"/>
      <c r="J182" s="103"/>
      <c r="K182" s="104"/>
      <c r="L182" s="105"/>
      <c r="M182" s="106"/>
    </row>
    <row r="183" spans="1:13" x14ac:dyDescent="0.25">
      <c r="A183" s="88" t="s">
        <v>68</v>
      </c>
      <c r="B183" s="89" t="s">
        <v>69</v>
      </c>
      <c r="C183" s="90"/>
      <c r="D183" s="90"/>
      <c r="E183" s="90"/>
      <c r="F183" s="91"/>
      <c r="G183" s="92"/>
      <c r="H183" s="92"/>
      <c r="I183" s="92"/>
      <c r="J183" s="92"/>
      <c r="K183" s="92"/>
      <c r="L183" s="92"/>
      <c r="M183" s="92"/>
    </row>
    <row r="184" spans="1:13" ht="30" x14ac:dyDescent="0.25">
      <c r="A184" s="107" t="s">
        <v>131</v>
      </c>
      <c r="B184" s="108" t="s">
        <v>71</v>
      </c>
      <c r="C184" s="116" t="s">
        <v>72</v>
      </c>
      <c r="D184" s="110" t="s">
        <v>73</v>
      </c>
      <c r="E184" s="117">
        <v>11</v>
      </c>
      <c r="F184" s="99">
        <v>72.34</v>
      </c>
      <c r="G184" s="100">
        <f t="shared" si="116"/>
        <v>795.74</v>
      </c>
      <c r="H184" s="101">
        <f>H185</f>
        <v>-11</v>
      </c>
      <c r="I184" s="102">
        <f>F184</f>
        <v>72.34</v>
      </c>
      <c r="J184" s="103">
        <f t="shared" si="118"/>
        <v>-795.74</v>
      </c>
      <c r="K184" s="104">
        <f>E184+H184</f>
        <v>0</v>
      </c>
      <c r="L184" s="105">
        <f>F184</f>
        <v>72.34</v>
      </c>
      <c r="M184" s="106">
        <f t="shared" si="120"/>
        <v>0</v>
      </c>
    </row>
    <row r="185" spans="1:13" ht="75" x14ac:dyDescent="0.25">
      <c r="A185" s="107" t="s">
        <v>65</v>
      </c>
      <c r="B185" s="108" t="s">
        <v>76</v>
      </c>
      <c r="C185" s="116" t="s">
        <v>77</v>
      </c>
      <c r="D185" s="110" t="s">
        <v>73</v>
      </c>
      <c r="E185" s="117">
        <v>11</v>
      </c>
      <c r="F185" s="99">
        <v>87.65</v>
      </c>
      <c r="G185" s="100">
        <f t="shared" si="116"/>
        <v>964.15000000000009</v>
      </c>
      <c r="H185" s="101">
        <f>-E186</f>
        <v>-11</v>
      </c>
      <c r="I185" s="102">
        <f t="shared" ref="I185" si="121">F185</f>
        <v>87.65</v>
      </c>
      <c r="J185" s="103">
        <f t="shared" si="118"/>
        <v>-964.15000000000009</v>
      </c>
      <c r="K185" s="104">
        <f>E185+H185</f>
        <v>0</v>
      </c>
      <c r="L185" s="105">
        <f t="shared" ref="L185" si="122">F185</f>
        <v>87.65</v>
      </c>
      <c r="M185" s="106">
        <f t="shared" si="120"/>
        <v>0</v>
      </c>
    </row>
    <row r="186" spans="1:13" x14ac:dyDescent="0.25">
      <c r="A186" s="107"/>
      <c r="B186" s="108"/>
      <c r="C186" s="118" t="s">
        <v>74</v>
      </c>
      <c r="D186" s="119"/>
      <c r="E186" s="120">
        <v>11</v>
      </c>
      <c r="F186" s="112"/>
      <c r="G186" s="100" t="str">
        <f t="shared" si="116"/>
        <v/>
      </c>
      <c r="H186" s="101"/>
      <c r="I186" s="102"/>
      <c r="J186" s="103" t="str">
        <f t="shared" si="118"/>
        <v/>
      </c>
      <c r="K186" s="104"/>
      <c r="L186" s="105"/>
      <c r="M186" s="106" t="str">
        <f t="shared" si="120"/>
        <v/>
      </c>
    </row>
    <row r="187" spans="1:13" x14ac:dyDescent="0.25">
      <c r="A187" s="88" t="s">
        <v>78</v>
      </c>
      <c r="B187" s="89" t="s">
        <v>79</v>
      </c>
      <c r="C187" s="90"/>
      <c r="D187" s="90"/>
      <c r="E187" s="90"/>
      <c r="F187" s="91"/>
      <c r="G187" s="92"/>
      <c r="H187" s="92"/>
      <c r="I187" s="92"/>
      <c r="J187" s="92"/>
      <c r="K187" s="92"/>
      <c r="L187" s="92"/>
      <c r="M187" s="92"/>
    </row>
    <row r="188" spans="1:13" ht="45" x14ac:dyDescent="0.25">
      <c r="A188" s="107" t="s">
        <v>132</v>
      </c>
      <c r="B188" s="108" t="s">
        <v>81</v>
      </c>
      <c r="C188" s="116" t="s">
        <v>82</v>
      </c>
      <c r="D188" s="110" t="s">
        <v>83</v>
      </c>
      <c r="E188" s="117">
        <v>12.688000000000001</v>
      </c>
      <c r="F188" s="99">
        <v>155.93</v>
      </c>
      <c r="G188" s="100">
        <f t="shared" ref="G188:G190" si="123">IF(ISBLANK(F188),"",(E188*F188))</f>
        <v>1978.4398400000002</v>
      </c>
      <c r="H188" s="101">
        <v>-2.597</v>
      </c>
      <c r="I188" s="102">
        <f t="shared" si="117"/>
        <v>155.93</v>
      </c>
      <c r="J188" s="103">
        <f t="shared" si="118"/>
        <v>-404.95021000000003</v>
      </c>
      <c r="K188" s="104">
        <f>E188+H188</f>
        <v>10.091000000000001</v>
      </c>
      <c r="L188" s="105">
        <f t="shared" si="119"/>
        <v>155.93</v>
      </c>
      <c r="M188" s="106">
        <f t="shared" si="120"/>
        <v>1573.4896300000003</v>
      </c>
    </row>
    <row r="189" spans="1:13" x14ac:dyDescent="0.25">
      <c r="A189" s="107"/>
      <c r="B189" s="130"/>
      <c r="C189" s="118" t="s">
        <v>139</v>
      </c>
      <c r="D189" s="119"/>
      <c r="E189" s="120">
        <f>E182*0.128</f>
        <v>2.5966080000000002</v>
      </c>
      <c r="F189" s="131"/>
      <c r="G189" s="100" t="str">
        <f t="shared" si="123"/>
        <v/>
      </c>
      <c r="H189" s="101"/>
      <c r="I189" s="102"/>
      <c r="J189" s="103"/>
      <c r="K189" s="104"/>
      <c r="L189" s="105"/>
      <c r="M189" s="106"/>
    </row>
    <row r="190" spans="1:13" ht="60" x14ac:dyDescent="0.25">
      <c r="A190" s="107" t="s">
        <v>134</v>
      </c>
      <c r="B190" s="108" t="s">
        <v>85</v>
      </c>
      <c r="C190" s="116" t="s">
        <v>86</v>
      </c>
      <c r="D190" s="110" t="s">
        <v>83</v>
      </c>
      <c r="E190" s="117">
        <v>4.9349999999999996</v>
      </c>
      <c r="F190" s="99">
        <v>257.77999999999997</v>
      </c>
      <c r="G190" s="100">
        <f t="shared" si="123"/>
        <v>1272.1442999999997</v>
      </c>
      <c r="H190" s="101">
        <f>H188</f>
        <v>-2.597</v>
      </c>
      <c r="I190" s="102">
        <f>F190</f>
        <v>257.77999999999997</v>
      </c>
      <c r="J190" s="103">
        <f t="shared" ref="J190" si="124">IF(ISBLANK(I190),"",(H190*I190))</f>
        <v>-669.45465999999988</v>
      </c>
      <c r="K190" s="104">
        <f>E190+H190</f>
        <v>2.3379999999999996</v>
      </c>
      <c r="L190" s="105">
        <f t="shared" ref="L190" si="125">F190</f>
        <v>257.77999999999997</v>
      </c>
      <c r="M190" s="106">
        <f t="shared" ref="M190" si="126">IF(ISBLANK(L190),"",(K190*L190))</f>
        <v>602.68963999999983</v>
      </c>
    </row>
    <row r="191" spans="1:13" x14ac:dyDescent="0.25">
      <c r="A191" s="119"/>
      <c r="B191" s="119"/>
      <c r="C191" s="118"/>
      <c r="D191" s="119"/>
      <c r="E191" s="121"/>
      <c r="F191" s="112"/>
      <c r="G191" s="100"/>
      <c r="H191" s="101"/>
      <c r="I191" s="102"/>
      <c r="J191" s="103"/>
      <c r="K191" s="104"/>
      <c r="L191" s="105"/>
      <c r="M191" s="106"/>
    </row>
    <row r="192" spans="1:13" x14ac:dyDescent="0.25">
      <c r="A192" s="122"/>
      <c r="B192" s="122"/>
      <c r="C192" s="122"/>
      <c r="D192" s="122"/>
      <c r="E192" s="123"/>
      <c r="F192" s="122"/>
      <c r="G192" s="124">
        <f>SUBTOTAL(9,G176:G190)</f>
        <v>14544.691280000001</v>
      </c>
      <c r="H192" s="125"/>
      <c r="I192" s="126"/>
      <c r="J192" s="103">
        <f>SUBTOTAL(9,J176:J190)</f>
        <v>-12368.51201</v>
      </c>
      <c r="K192" s="127"/>
      <c r="L192" s="128"/>
      <c r="M192" s="129">
        <f>SUBTOTAL(9,M176:M190)</f>
        <v>2176.1792700000001</v>
      </c>
    </row>
    <row r="193" spans="1:13" x14ac:dyDescent="0.25">
      <c r="A193" s="439" t="s">
        <v>140</v>
      </c>
      <c r="B193" s="435"/>
      <c r="C193" s="435"/>
      <c r="D193" s="435"/>
      <c r="E193" s="66"/>
      <c r="F193" s="67"/>
      <c r="G193" s="68"/>
      <c r="H193" s="69"/>
      <c r="I193" s="70"/>
      <c r="J193" s="71"/>
      <c r="K193" s="72"/>
      <c r="L193" s="72"/>
      <c r="M193" s="73"/>
    </row>
    <row r="194" spans="1:13" x14ac:dyDescent="0.25">
      <c r="A194" s="43"/>
      <c r="B194" s="74"/>
      <c r="C194" s="74"/>
      <c r="D194" s="74"/>
      <c r="E194" s="66"/>
      <c r="F194" s="67"/>
      <c r="G194" s="68"/>
      <c r="H194" s="69"/>
      <c r="I194" s="70"/>
      <c r="J194" s="71"/>
      <c r="K194" s="72"/>
      <c r="L194" s="72"/>
      <c r="M194" s="73"/>
    </row>
    <row r="195" spans="1:13" ht="15.75" x14ac:dyDescent="0.25">
      <c r="A195" s="75" t="s">
        <v>39</v>
      </c>
      <c r="B195" s="76" t="s">
        <v>40</v>
      </c>
      <c r="C195" s="74"/>
      <c r="D195" s="74"/>
      <c r="E195" s="436" t="s">
        <v>41</v>
      </c>
      <c r="F195" s="436"/>
      <c r="G195" s="436"/>
      <c r="H195" s="437" t="s">
        <v>42</v>
      </c>
      <c r="I195" s="437"/>
      <c r="J195" s="437"/>
      <c r="K195" s="438" t="s">
        <v>13</v>
      </c>
      <c r="L195" s="438"/>
      <c r="M195" s="438"/>
    </row>
    <row r="196" spans="1:13" ht="24" x14ac:dyDescent="0.25">
      <c r="A196" s="77" t="s">
        <v>43</v>
      </c>
      <c r="B196" s="78" t="s">
        <v>44</v>
      </c>
      <c r="C196" s="77" t="s">
        <v>44</v>
      </c>
      <c r="D196" s="78" t="s">
        <v>45</v>
      </c>
      <c r="E196" s="79" t="s">
        <v>46</v>
      </c>
      <c r="F196" s="80" t="s">
        <v>47</v>
      </c>
      <c r="G196" s="81" t="s">
        <v>48</v>
      </c>
      <c r="H196" s="82" t="s">
        <v>46</v>
      </c>
      <c r="I196" s="83" t="s">
        <v>49</v>
      </c>
      <c r="J196" s="84" t="s">
        <v>48</v>
      </c>
      <c r="K196" s="85" t="s">
        <v>46</v>
      </c>
      <c r="L196" s="86" t="s">
        <v>49</v>
      </c>
      <c r="M196" s="87" t="s">
        <v>50</v>
      </c>
    </row>
    <row r="197" spans="1:13" x14ac:dyDescent="0.25">
      <c r="A197" s="88" t="s">
        <v>51</v>
      </c>
      <c r="B197" s="89" t="s">
        <v>52</v>
      </c>
      <c r="C197" s="90"/>
      <c r="D197" s="90"/>
      <c r="E197" s="90"/>
      <c r="F197" s="91"/>
      <c r="G197" s="92"/>
      <c r="H197" s="92"/>
      <c r="I197" s="92"/>
      <c r="J197" s="92"/>
      <c r="K197" s="92"/>
      <c r="L197" s="92"/>
      <c r="M197" s="92"/>
    </row>
    <row r="198" spans="1:13" ht="60" x14ac:dyDescent="0.25">
      <c r="A198" s="107" t="s">
        <v>53</v>
      </c>
      <c r="B198" s="108" t="s">
        <v>54</v>
      </c>
      <c r="C198" s="116" t="s">
        <v>55</v>
      </c>
      <c r="D198" s="110" t="s">
        <v>56</v>
      </c>
      <c r="E198" s="117">
        <v>459.541</v>
      </c>
      <c r="F198" s="99">
        <v>55.24</v>
      </c>
      <c r="G198" s="100">
        <f t="shared" ref="G198" si="127">IF(ISBLANK(F198),"",(E198*F198))</f>
        <v>25385.044840000002</v>
      </c>
      <c r="H198" s="101">
        <f>-E200</f>
        <v>-22.029</v>
      </c>
      <c r="I198" s="102">
        <f t="shared" ref="I198" si="128">F198</f>
        <v>55.24</v>
      </c>
      <c r="J198" s="103">
        <f t="shared" ref="J198:J200" si="129">IF(ISBLANK(I198),"",(H198*I198))</f>
        <v>-1216.8819599999999</v>
      </c>
      <c r="K198" s="104">
        <f>E198+H198</f>
        <v>437.512</v>
      </c>
      <c r="L198" s="105">
        <f t="shared" ref="L198" si="130">F198</f>
        <v>55.24</v>
      </c>
      <c r="M198" s="106">
        <f t="shared" ref="M198" si="131">IF(ISBLANK(L198),"",(K198*L198))</f>
        <v>24168.16288</v>
      </c>
    </row>
    <row r="199" spans="1:13" ht="19.5" x14ac:dyDescent="0.25">
      <c r="A199" s="77"/>
      <c r="B199" s="14"/>
      <c r="C199" s="109" t="s">
        <v>136</v>
      </c>
      <c r="D199" s="14"/>
      <c r="E199" s="14"/>
      <c r="F199" s="137"/>
      <c r="G199" s="81"/>
      <c r="H199" s="82"/>
      <c r="I199" s="83"/>
      <c r="J199" s="103" t="str">
        <f t="shared" si="129"/>
        <v/>
      </c>
      <c r="K199" s="85"/>
      <c r="L199" s="86"/>
      <c r="M199" s="87"/>
    </row>
    <row r="200" spans="1:13" x14ac:dyDescent="0.25">
      <c r="A200" s="77"/>
      <c r="B200" s="78"/>
      <c r="C200" s="138" t="s">
        <v>89</v>
      </c>
      <c r="D200" s="119"/>
      <c r="E200" s="120">
        <v>22.029</v>
      </c>
      <c r="F200" s="80"/>
      <c r="G200" s="81"/>
      <c r="H200" s="82"/>
      <c r="I200" s="83"/>
      <c r="J200" s="103" t="str">
        <f t="shared" si="129"/>
        <v/>
      </c>
      <c r="K200" s="85"/>
      <c r="L200" s="86"/>
      <c r="M200" s="87"/>
    </row>
    <row r="201" spans="1:13" x14ac:dyDescent="0.25">
      <c r="A201" s="88" t="s">
        <v>59</v>
      </c>
      <c r="B201" s="89" t="s">
        <v>60</v>
      </c>
      <c r="C201" s="90"/>
      <c r="D201" s="90"/>
      <c r="E201" s="90"/>
      <c r="F201" s="91"/>
      <c r="G201" s="92"/>
      <c r="H201" s="92"/>
      <c r="I201" s="92"/>
      <c r="J201" s="92"/>
      <c r="K201" s="92"/>
      <c r="L201" s="92"/>
      <c r="M201" s="92"/>
    </row>
    <row r="202" spans="1:13" ht="30" x14ac:dyDescent="0.25">
      <c r="A202" s="107" t="s">
        <v>141</v>
      </c>
      <c r="B202" s="108" t="s">
        <v>62</v>
      </c>
      <c r="C202" s="116" t="s">
        <v>63</v>
      </c>
      <c r="D202" s="110" t="s">
        <v>56</v>
      </c>
      <c r="E202" s="117">
        <v>459.541</v>
      </c>
      <c r="F202" s="99">
        <v>18.04</v>
      </c>
      <c r="G202" s="100">
        <f t="shared" ref="G202:G209" si="132">IF(ISBLANK(F202),"",(E202*F202))</f>
        <v>8290.119639999999</v>
      </c>
      <c r="H202" s="101">
        <f>-E203</f>
        <v>-22.029</v>
      </c>
      <c r="I202" s="102">
        <f t="shared" ref="I202:I211" si="133">F202</f>
        <v>18.04</v>
      </c>
      <c r="J202" s="103">
        <f t="shared" ref="J202:J211" si="134">IF(ISBLANK(I202),"",(H202*I202))</f>
        <v>-397.40315999999996</v>
      </c>
      <c r="K202" s="104">
        <f>E202+H202</f>
        <v>437.512</v>
      </c>
      <c r="L202" s="105">
        <f t="shared" ref="L202:L211" si="135">F202</f>
        <v>18.04</v>
      </c>
      <c r="M202" s="106">
        <f t="shared" ref="M202:M211" si="136">IF(ISBLANK(L202),"",(K202*L202))</f>
        <v>7892.71648</v>
      </c>
    </row>
    <row r="203" spans="1:13" x14ac:dyDescent="0.25">
      <c r="A203" s="107"/>
      <c r="B203" s="108"/>
      <c r="C203" s="118" t="s">
        <v>89</v>
      </c>
      <c r="D203" s="119"/>
      <c r="E203" s="120">
        <v>22.029</v>
      </c>
      <c r="F203" s="112"/>
      <c r="G203" s="100" t="str">
        <f t="shared" si="132"/>
        <v/>
      </c>
      <c r="H203" s="101"/>
      <c r="I203" s="102"/>
      <c r="J203" s="103"/>
      <c r="K203" s="104"/>
      <c r="L203" s="105"/>
      <c r="M203" s="106"/>
    </row>
    <row r="204" spans="1:13" ht="60" x14ac:dyDescent="0.25">
      <c r="A204" s="107" t="s">
        <v>61</v>
      </c>
      <c r="B204" s="108" t="s">
        <v>66</v>
      </c>
      <c r="C204" s="116" t="s">
        <v>67</v>
      </c>
      <c r="D204" s="110" t="s">
        <v>56</v>
      </c>
      <c r="E204" s="117">
        <v>22.029</v>
      </c>
      <c r="F204" s="99">
        <v>396.71</v>
      </c>
      <c r="G204" s="100">
        <f t="shared" si="132"/>
        <v>8739.1245899999994</v>
      </c>
      <c r="H204" s="101">
        <f>-E205</f>
        <v>-22.029</v>
      </c>
      <c r="I204" s="102">
        <f t="shared" si="133"/>
        <v>396.71</v>
      </c>
      <c r="J204" s="103">
        <f t="shared" si="134"/>
        <v>-8739.1245899999994</v>
      </c>
      <c r="K204" s="104">
        <f>E204+H204</f>
        <v>0</v>
      </c>
      <c r="L204" s="105">
        <f t="shared" si="135"/>
        <v>396.71</v>
      </c>
      <c r="M204" s="106">
        <f t="shared" si="136"/>
        <v>0</v>
      </c>
    </row>
    <row r="205" spans="1:13" x14ac:dyDescent="0.25">
      <c r="A205" s="107"/>
      <c r="B205" s="108"/>
      <c r="C205" s="138" t="s">
        <v>89</v>
      </c>
      <c r="D205" s="119"/>
      <c r="E205" s="120">
        <v>22.029</v>
      </c>
      <c r="F205" s="112"/>
      <c r="G205" s="100" t="str">
        <f t="shared" si="132"/>
        <v/>
      </c>
      <c r="H205" s="101"/>
      <c r="I205" s="102"/>
      <c r="J205" s="103"/>
      <c r="K205" s="104"/>
      <c r="L205" s="105"/>
      <c r="M205" s="106"/>
    </row>
    <row r="206" spans="1:13" x14ac:dyDescent="0.25">
      <c r="A206" s="88" t="s">
        <v>68</v>
      </c>
      <c r="B206" s="89" t="s">
        <v>69</v>
      </c>
      <c r="C206" s="90"/>
      <c r="D206" s="90"/>
      <c r="E206" s="90"/>
      <c r="F206" s="91"/>
      <c r="G206" s="92"/>
      <c r="H206" s="92"/>
      <c r="I206" s="92"/>
      <c r="J206" s="92"/>
      <c r="K206" s="92"/>
      <c r="L206" s="92"/>
      <c r="M206" s="92"/>
    </row>
    <row r="207" spans="1:13" ht="30" x14ac:dyDescent="0.25">
      <c r="A207" s="107" t="s">
        <v>142</v>
      </c>
      <c r="B207" s="108" t="s">
        <v>71</v>
      </c>
      <c r="C207" s="116" t="s">
        <v>72</v>
      </c>
      <c r="D207" s="110" t="s">
        <v>73</v>
      </c>
      <c r="E207" s="117">
        <v>1040.44</v>
      </c>
      <c r="F207" s="99">
        <v>72.34</v>
      </c>
      <c r="G207" s="100">
        <f t="shared" si="132"/>
        <v>75265.429600000003</v>
      </c>
      <c r="H207" s="101">
        <f>H208</f>
        <v>-11</v>
      </c>
      <c r="I207" s="102">
        <f>F207</f>
        <v>72.34</v>
      </c>
      <c r="J207" s="103">
        <f t="shared" si="134"/>
        <v>-795.74</v>
      </c>
      <c r="K207" s="104">
        <f>E207+H207</f>
        <v>1029.44</v>
      </c>
      <c r="L207" s="105">
        <f>F207</f>
        <v>72.34</v>
      </c>
      <c r="M207" s="106">
        <f t="shared" si="136"/>
        <v>74469.689600000012</v>
      </c>
    </row>
    <row r="208" spans="1:13" ht="75" x14ac:dyDescent="0.25">
      <c r="A208" s="107" t="s">
        <v>143</v>
      </c>
      <c r="B208" s="108" t="s">
        <v>76</v>
      </c>
      <c r="C208" s="116" t="s">
        <v>77</v>
      </c>
      <c r="D208" s="110" t="s">
        <v>73</v>
      </c>
      <c r="E208" s="117">
        <v>525.72</v>
      </c>
      <c r="F208" s="99">
        <v>87.65</v>
      </c>
      <c r="G208" s="100">
        <f t="shared" si="132"/>
        <v>46079.358000000007</v>
      </c>
      <c r="H208" s="101">
        <f>-E209</f>
        <v>-11</v>
      </c>
      <c r="I208" s="102">
        <f t="shared" ref="I208" si="137">F208</f>
        <v>87.65</v>
      </c>
      <c r="J208" s="103">
        <f t="shared" si="134"/>
        <v>-964.15000000000009</v>
      </c>
      <c r="K208" s="104">
        <f>E208+H208</f>
        <v>514.72</v>
      </c>
      <c r="L208" s="105">
        <f t="shared" ref="L208" si="138">F208</f>
        <v>87.65</v>
      </c>
      <c r="M208" s="106">
        <f t="shared" si="136"/>
        <v>45115.208000000006</v>
      </c>
    </row>
    <row r="209" spans="1:13" x14ac:dyDescent="0.25">
      <c r="A209" s="107"/>
      <c r="B209" s="108"/>
      <c r="C209" s="118" t="s">
        <v>74</v>
      </c>
      <c r="D209" s="119"/>
      <c r="E209" s="120">
        <v>11</v>
      </c>
      <c r="F209" s="112"/>
      <c r="G209" s="100" t="str">
        <f t="shared" si="132"/>
        <v/>
      </c>
      <c r="H209" s="101"/>
      <c r="I209" s="102"/>
      <c r="J209" s="103" t="str">
        <f t="shared" si="134"/>
        <v/>
      </c>
      <c r="K209" s="104"/>
      <c r="L209" s="105"/>
      <c r="M209" s="106" t="str">
        <f t="shared" si="136"/>
        <v/>
      </c>
    </row>
    <row r="210" spans="1:13" x14ac:dyDescent="0.25">
      <c r="A210" s="88" t="s">
        <v>78</v>
      </c>
      <c r="B210" s="89" t="s">
        <v>79</v>
      </c>
      <c r="C210" s="90"/>
      <c r="D210" s="90"/>
      <c r="E210" s="90"/>
      <c r="F210" s="91"/>
      <c r="G210" s="92"/>
      <c r="H210" s="92"/>
      <c r="I210" s="92"/>
      <c r="J210" s="92"/>
      <c r="K210" s="92"/>
      <c r="L210" s="92"/>
      <c r="M210" s="92"/>
    </row>
    <row r="211" spans="1:13" ht="45" x14ac:dyDescent="0.25">
      <c r="A211" s="107" t="s">
        <v>144</v>
      </c>
      <c r="B211" s="108" t="s">
        <v>81</v>
      </c>
      <c r="C211" s="116" t="s">
        <v>82</v>
      </c>
      <c r="D211" s="110" t="s">
        <v>83</v>
      </c>
      <c r="E211" s="117">
        <v>442.67899999999997</v>
      </c>
      <c r="F211" s="99">
        <v>119.41</v>
      </c>
      <c r="G211" s="100">
        <f t="shared" ref="G211:G213" si="139">IF(ISBLANK(F211),"",(E211*F211))</f>
        <v>52860.299389999993</v>
      </c>
      <c r="H211" s="101">
        <v>-2.82</v>
      </c>
      <c r="I211" s="102">
        <f t="shared" si="133"/>
        <v>119.41</v>
      </c>
      <c r="J211" s="103">
        <f t="shared" si="134"/>
        <v>-336.7362</v>
      </c>
      <c r="K211" s="104">
        <f>E211+H211</f>
        <v>439.85899999999998</v>
      </c>
      <c r="L211" s="105">
        <f t="shared" si="135"/>
        <v>119.41</v>
      </c>
      <c r="M211" s="106">
        <f t="shared" si="136"/>
        <v>52523.563189999993</v>
      </c>
    </row>
    <row r="212" spans="1:13" x14ac:dyDescent="0.25">
      <c r="A212" s="107"/>
      <c r="B212" s="108"/>
      <c r="C212" s="118" t="s">
        <v>145</v>
      </c>
      <c r="D212" s="119"/>
      <c r="E212" s="120">
        <f>E200*0.128</f>
        <v>2.819712</v>
      </c>
      <c r="F212" s="99"/>
      <c r="G212" s="100"/>
      <c r="H212" s="101"/>
      <c r="I212" s="102"/>
      <c r="J212" s="103"/>
      <c r="K212" s="104"/>
      <c r="L212" s="105"/>
      <c r="M212" s="106"/>
    </row>
    <row r="213" spans="1:13" ht="60" x14ac:dyDescent="0.25">
      <c r="A213" s="107" t="s">
        <v>146</v>
      </c>
      <c r="B213" s="108" t="s">
        <v>85</v>
      </c>
      <c r="C213" s="116" t="s">
        <v>86</v>
      </c>
      <c r="D213" s="110" t="s">
        <v>83</v>
      </c>
      <c r="E213" s="117">
        <v>89.102999999999994</v>
      </c>
      <c r="F213" s="99">
        <v>257.77999999999997</v>
      </c>
      <c r="G213" s="100">
        <f t="shared" si="139"/>
        <v>22968.971339999996</v>
      </c>
      <c r="H213" s="101">
        <f>H211</f>
        <v>-2.82</v>
      </c>
      <c r="I213" s="102">
        <f t="shared" ref="I213" si="140">F213</f>
        <v>257.77999999999997</v>
      </c>
      <c r="J213" s="103">
        <f t="shared" ref="J213" si="141">IF(ISBLANK(I213),"",(H213*I213))</f>
        <v>-726.93959999999993</v>
      </c>
      <c r="K213" s="104">
        <f>E213+H213</f>
        <v>86.283000000000001</v>
      </c>
      <c r="L213" s="105">
        <f t="shared" ref="L213" si="142">F213</f>
        <v>257.77999999999997</v>
      </c>
      <c r="M213" s="106">
        <f t="shared" ref="M213" si="143">IF(ISBLANK(L213),"",(K213*L213))</f>
        <v>22242.031739999999</v>
      </c>
    </row>
    <row r="214" spans="1:13" x14ac:dyDescent="0.25">
      <c r="A214" s="119"/>
      <c r="B214" s="119"/>
      <c r="C214" s="118"/>
      <c r="D214" s="119"/>
      <c r="E214" s="121"/>
      <c r="F214" s="112"/>
      <c r="G214" s="100"/>
      <c r="H214" s="101"/>
      <c r="I214" s="102"/>
      <c r="J214" s="103"/>
      <c r="K214" s="104"/>
      <c r="L214" s="105"/>
      <c r="M214" s="106"/>
    </row>
    <row r="215" spans="1:13" x14ac:dyDescent="0.25">
      <c r="A215" s="122"/>
      <c r="B215" s="122"/>
      <c r="C215" s="122"/>
      <c r="D215" s="122"/>
      <c r="E215" s="123"/>
      <c r="F215" s="122"/>
      <c r="G215" s="124">
        <f>SUBTOTAL(9,G198:G213)</f>
        <v>239588.3474</v>
      </c>
      <c r="H215" s="125"/>
      <c r="I215" s="126"/>
      <c r="J215" s="103">
        <f>SUBTOTAL(9,J198:J213)</f>
        <v>-13176.975509999998</v>
      </c>
      <c r="K215" s="127"/>
      <c r="L215" s="128"/>
      <c r="M215" s="129">
        <f>SUBTOTAL(9,M198:M213)</f>
        <v>226411.37189000001</v>
      </c>
    </row>
    <row r="216" spans="1:13" x14ac:dyDescent="0.25">
      <c r="A216" s="439" t="s">
        <v>147</v>
      </c>
      <c r="B216" s="435"/>
      <c r="C216" s="435"/>
      <c r="D216" s="435"/>
      <c r="E216" s="66"/>
      <c r="F216" s="67"/>
      <c r="G216" s="68"/>
      <c r="H216" s="69"/>
      <c r="I216" s="70"/>
      <c r="J216" s="71"/>
      <c r="K216" s="72"/>
      <c r="L216" s="72"/>
      <c r="M216" s="73"/>
    </row>
    <row r="217" spans="1:13" x14ac:dyDescent="0.25">
      <c r="A217" s="43"/>
      <c r="B217" s="74"/>
      <c r="C217" s="74"/>
      <c r="D217" s="74"/>
      <c r="E217" s="66"/>
      <c r="F217" s="67"/>
      <c r="G217" s="68"/>
      <c r="H217" s="69"/>
      <c r="I217" s="70"/>
      <c r="J217" s="71"/>
      <c r="K217" s="72"/>
      <c r="L217" s="72"/>
      <c r="M217" s="73"/>
    </row>
    <row r="218" spans="1:13" ht="15.75" x14ac:dyDescent="0.25">
      <c r="A218" s="75" t="s">
        <v>39</v>
      </c>
      <c r="B218" s="76" t="s">
        <v>40</v>
      </c>
      <c r="C218" s="74"/>
      <c r="D218" s="74"/>
      <c r="E218" s="436" t="s">
        <v>41</v>
      </c>
      <c r="F218" s="436"/>
      <c r="G218" s="436"/>
      <c r="H218" s="437" t="s">
        <v>42</v>
      </c>
      <c r="I218" s="437"/>
      <c r="J218" s="437"/>
      <c r="K218" s="438" t="s">
        <v>13</v>
      </c>
      <c r="L218" s="438"/>
      <c r="M218" s="438"/>
    </row>
    <row r="219" spans="1:13" ht="24" x14ac:dyDescent="0.25">
      <c r="A219" s="77" t="s">
        <v>43</v>
      </c>
      <c r="B219" s="78" t="s">
        <v>44</v>
      </c>
      <c r="C219" s="77" t="s">
        <v>44</v>
      </c>
      <c r="D219" s="78" t="s">
        <v>45</v>
      </c>
      <c r="E219" s="79" t="s">
        <v>46</v>
      </c>
      <c r="F219" s="80" t="s">
        <v>47</v>
      </c>
      <c r="G219" s="81" t="s">
        <v>48</v>
      </c>
      <c r="H219" s="82" t="s">
        <v>46</v>
      </c>
      <c r="I219" s="83" t="s">
        <v>49</v>
      </c>
      <c r="J219" s="84" t="s">
        <v>48</v>
      </c>
      <c r="K219" s="85" t="s">
        <v>46</v>
      </c>
      <c r="L219" s="86" t="s">
        <v>49</v>
      </c>
      <c r="M219" s="87" t="s">
        <v>50</v>
      </c>
    </row>
    <row r="220" spans="1:13" x14ac:dyDescent="0.25">
      <c r="A220" s="88" t="s">
        <v>51</v>
      </c>
      <c r="B220" s="89" t="s">
        <v>52</v>
      </c>
      <c r="C220" s="90"/>
      <c r="D220" s="90"/>
      <c r="E220" s="90"/>
      <c r="F220" s="91"/>
      <c r="G220" s="92"/>
      <c r="H220" s="92"/>
      <c r="I220" s="92"/>
      <c r="J220" s="92"/>
      <c r="K220" s="92"/>
      <c r="L220" s="92"/>
      <c r="M220" s="92"/>
    </row>
    <row r="221" spans="1:13" ht="60" x14ac:dyDescent="0.25">
      <c r="A221" s="107" t="s">
        <v>128</v>
      </c>
      <c r="B221" s="108" t="s">
        <v>54</v>
      </c>
      <c r="C221" s="116" t="s">
        <v>55</v>
      </c>
      <c r="D221" s="110" t="s">
        <v>56</v>
      </c>
      <c r="E221" s="117">
        <v>340.80900000000003</v>
      </c>
      <c r="F221" s="99">
        <v>55.24</v>
      </c>
      <c r="G221" s="100">
        <f t="shared" ref="G221" si="144">IF(ISBLANK(F221),"",(E221*F221))</f>
        <v>18826.289160000004</v>
      </c>
      <c r="H221" s="101">
        <f>-E223</f>
        <v>-340.80900000000003</v>
      </c>
      <c r="I221" s="102">
        <f t="shared" ref="I221" si="145">F221</f>
        <v>55.24</v>
      </c>
      <c r="J221" s="103">
        <f t="shared" ref="J221:J223" si="146">IF(ISBLANK(I221),"",(H221*I221))</f>
        <v>-18826.289160000004</v>
      </c>
      <c r="K221" s="104">
        <f>E221+H221</f>
        <v>0</v>
      </c>
      <c r="L221" s="105">
        <f t="shared" ref="L221" si="147">F221</f>
        <v>55.24</v>
      </c>
      <c r="M221" s="106">
        <f t="shared" ref="M221" si="148">IF(ISBLANK(L221),"",(K221*L221))</f>
        <v>0</v>
      </c>
    </row>
    <row r="222" spans="1:13" ht="19.5" x14ac:dyDescent="0.25">
      <c r="A222" s="77"/>
      <c r="B222" s="14"/>
      <c r="C222" s="109" t="s">
        <v>136</v>
      </c>
      <c r="D222" s="14"/>
      <c r="E222" s="14"/>
      <c r="F222" s="137"/>
      <c r="G222" s="81"/>
      <c r="H222" s="82"/>
      <c r="I222" s="83"/>
      <c r="J222" s="103" t="str">
        <f t="shared" si="146"/>
        <v/>
      </c>
      <c r="K222" s="85"/>
      <c r="L222" s="86"/>
      <c r="M222" s="87"/>
    </row>
    <row r="223" spans="1:13" x14ac:dyDescent="0.25">
      <c r="A223" s="77"/>
      <c r="B223" s="78"/>
      <c r="C223" s="138" t="s">
        <v>89</v>
      </c>
      <c r="D223" s="119"/>
      <c r="E223" s="120">
        <v>340.80900000000003</v>
      </c>
      <c r="F223" s="80"/>
      <c r="G223" s="81"/>
      <c r="H223" s="82"/>
      <c r="I223" s="83"/>
      <c r="J223" s="103" t="str">
        <f t="shared" si="146"/>
        <v/>
      </c>
      <c r="K223" s="85"/>
      <c r="L223" s="86"/>
      <c r="M223" s="87"/>
    </row>
    <row r="224" spans="1:13" x14ac:dyDescent="0.25">
      <c r="A224" s="88" t="s">
        <v>59</v>
      </c>
      <c r="B224" s="89" t="s">
        <v>60</v>
      </c>
      <c r="C224" s="90"/>
      <c r="D224" s="90"/>
      <c r="E224" s="90"/>
      <c r="F224" s="91"/>
      <c r="G224" s="92"/>
      <c r="H224" s="92"/>
      <c r="I224" s="92"/>
      <c r="J224" s="92"/>
      <c r="K224" s="92"/>
      <c r="L224" s="92"/>
      <c r="M224" s="92"/>
    </row>
    <row r="225" spans="1:13" ht="30" x14ac:dyDescent="0.25">
      <c r="A225" s="107" t="s">
        <v>101</v>
      </c>
      <c r="B225" s="108" t="s">
        <v>62</v>
      </c>
      <c r="C225" s="116" t="s">
        <v>63</v>
      </c>
      <c r="D225" s="110" t="s">
        <v>56</v>
      </c>
      <c r="E225" s="117">
        <v>340.80900000000003</v>
      </c>
      <c r="F225" s="99">
        <v>18.04</v>
      </c>
      <c r="G225" s="100">
        <f t="shared" ref="G225:G232" si="149">IF(ISBLANK(F225),"",(E225*F225))</f>
        <v>6148.1943600000004</v>
      </c>
      <c r="H225" s="101">
        <f>-E226</f>
        <v>-170.80900000000003</v>
      </c>
      <c r="I225" s="102">
        <f t="shared" ref="I225:I234" si="150">F225</f>
        <v>18.04</v>
      </c>
      <c r="J225" s="103">
        <f t="shared" ref="J225:J234" si="151">IF(ISBLANK(I225),"",(H225*I225))</f>
        <v>-3081.3943600000002</v>
      </c>
      <c r="K225" s="104">
        <f>E225+H225</f>
        <v>170</v>
      </c>
      <c r="L225" s="105">
        <f t="shared" ref="L225:L234" si="152">F225</f>
        <v>18.04</v>
      </c>
      <c r="M225" s="106">
        <f t="shared" ref="M225:M234" si="153">IF(ISBLANK(L225),"",(K225*L225))</f>
        <v>3066.7999999999997</v>
      </c>
    </row>
    <row r="226" spans="1:13" x14ac:dyDescent="0.25">
      <c r="A226" s="107"/>
      <c r="B226" s="108"/>
      <c r="C226" s="118" t="s">
        <v>89</v>
      </c>
      <c r="D226" s="119"/>
      <c r="E226" s="120">
        <f>340.809-170</f>
        <v>170.80900000000003</v>
      </c>
      <c r="F226" s="112"/>
      <c r="G226" s="100" t="str">
        <f t="shared" si="149"/>
        <v/>
      </c>
      <c r="H226" s="101"/>
      <c r="I226" s="102"/>
      <c r="J226" s="103"/>
      <c r="K226" s="104"/>
      <c r="L226" s="105"/>
      <c r="M226" s="106"/>
    </row>
    <row r="227" spans="1:13" ht="60" x14ac:dyDescent="0.25">
      <c r="A227" s="107" t="s">
        <v>116</v>
      </c>
      <c r="B227" s="108" t="s">
        <v>66</v>
      </c>
      <c r="C227" s="116" t="s">
        <v>67</v>
      </c>
      <c r="D227" s="110" t="s">
        <v>56</v>
      </c>
      <c r="E227" s="117">
        <v>340.80900000000003</v>
      </c>
      <c r="F227" s="99">
        <v>396.71</v>
      </c>
      <c r="G227" s="100">
        <f t="shared" si="149"/>
        <v>135202.33838999999</v>
      </c>
      <c r="H227" s="101">
        <f>-E228</f>
        <v>-170.80900000000003</v>
      </c>
      <c r="I227" s="102">
        <f t="shared" si="150"/>
        <v>396.71</v>
      </c>
      <c r="J227" s="103">
        <f t="shared" si="151"/>
        <v>-67761.638390000007</v>
      </c>
      <c r="K227" s="104">
        <f>E227+H227</f>
        <v>170</v>
      </c>
      <c r="L227" s="105">
        <f t="shared" si="152"/>
        <v>396.71</v>
      </c>
      <c r="M227" s="106">
        <f t="shared" si="153"/>
        <v>67440.7</v>
      </c>
    </row>
    <row r="228" spans="1:13" x14ac:dyDescent="0.25">
      <c r="A228" s="107"/>
      <c r="B228" s="108"/>
      <c r="C228" s="138" t="s">
        <v>89</v>
      </c>
      <c r="D228" s="119"/>
      <c r="E228" s="120">
        <f>+E226</f>
        <v>170.80900000000003</v>
      </c>
      <c r="F228" s="112"/>
      <c r="G228" s="100" t="str">
        <f t="shared" si="149"/>
        <v/>
      </c>
      <c r="H228" s="101"/>
      <c r="I228" s="102"/>
      <c r="J228" s="103"/>
      <c r="K228" s="104"/>
      <c r="L228" s="105"/>
      <c r="M228" s="106"/>
    </row>
    <row r="229" spans="1:13" x14ac:dyDescent="0.25">
      <c r="A229" s="88" t="s">
        <v>68</v>
      </c>
      <c r="B229" s="89" t="s">
        <v>69</v>
      </c>
      <c r="C229" s="90"/>
      <c r="D229" s="90"/>
      <c r="E229" s="90"/>
      <c r="F229" s="91"/>
      <c r="G229" s="92"/>
      <c r="H229" s="92"/>
      <c r="I229" s="92"/>
      <c r="J229" s="92"/>
      <c r="K229" s="92"/>
      <c r="L229" s="92"/>
      <c r="M229" s="92"/>
    </row>
    <row r="230" spans="1:13" ht="30" x14ac:dyDescent="0.25">
      <c r="A230" s="107" t="s">
        <v>96</v>
      </c>
      <c r="B230" s="108" t="s">
        <v>71</v>
      </c>
      <c r="C230" s="116" t="s">
        <v>72</v>
      </c>
      <c r="D230" s="110" t="s">
        <v>73</v>
      </c>
      <c r="E230" s="117">
        <v>168.29</v>
      </c>
      <c r="F230" s="99">
        <v>72.34</v>
      </c>
      <c r="G230" s="100">
        <f t="shared" si="149"/>
        <v>12174.098599999999</v>
      </c>
      <c r="H230" s="101">
        <f>H231</f>
        <v>-6</v>
      </c>
      <c r="I230" s="102">
        <f>F230</f>
        <v>72.34</v>
      </c>
      <c r="J230" s="103">
        <f t="shared" si="151"/>
        <v>-434.04</v>
      </c>
      <c r="K230" s="104">
        <f>E230+H230</f>
        <v>162.29</v>
      </c>
      <c r="L230" s="105">
        <f>F230</f>
        <v>72.34</v>
      </c>
      <c r="M230" s="106">
        <f t="shared" si="153"/>
        <v>11740.0586</v>
      </c>
    </row>
    <row r="231" spans="1:13" ht="75" x14ac:dyDescent="0.25">
      <c r="A231" s="107" t="s">
        <v>126</v>
      </c>
      <c r="B231" s="108" t="s">
        <v>76</v>
      </c>
      <c r="C231" s="116" t="s">
        <v>77</v>
      </c>
      <c r="D231" s="110" t="s">
        <v>73</v>
      </c>
      <c r="E231" s="117">
        <v>168.29</v>
      </c>
      <c r="F231" s="99">
        <v>87.65</v>
      </c>
      <c r="G231" s="100">
        <f t="shared" si="149"/>
        <v>14750.6185</v>
      </c>
      <c r="H231" s="101">
        <f>-E232</f>
        <v>-6</v>
      </c>
      <c r="I231" s="102">
        <f t="shared" ref="I231" si="154">F231</f>
        <v>87.65</v>
      </c>
      <c r="J231" s="103">
        <f t="shared" si="151"/>
        <v>-525.90000000000009</v>
      </c>
      <c r="K231" s="104">
        <f>E231+H231</f>
        <v>162.29</v>
      </c>
      <c r="L231" s="105">
        <f t="shared" ref="L231" si="155">F231</f>
        <v>87.65</v>
      </c>
      <c r="M231" s="106">
        <f t="shared" si="153"/>
        <v>14224.718500000001</v>
      </c>
    </row>
    <row r="232" spans="1:13" x14ac:dyDescent="0.25">
      <c r="A232" s="107"/>
      <c r="B232" s="108"/>
      <c r="C232" s="118" t="s">
        <v>148</v>
      </c>
      <c r="D232" s="119"/>
      <c r="E232" s="120">
        <v>6</v>
      </c>
      <c r="F232" s="112"/>
      <c r="G232" s="100" t="str">
        <f t="shared" si="149"/>
        <v/>
      </c>
      <c r="H232" s="101"/>
      <c r="I232" s="102"/>
      <c r="J232" s="103" t="str">
        <f t="shared" si="151"/>
        <v/>
      </c>
      <c r="K232" s="104"/>
      <c r="L232" s="105"/>
      <c r="M232" s="106" t="str">
        <f t="shared" si="153"/>
        <v/>
      </c>
    </row>
    <row r="233" spans="1:13" x14ac:dyDescent="0.25">
      <c r="A233" s="88" t="s">
        <v>78</v>
      </c>
      <c r="B233" s="89" t="s">
        <v>79</v>
      </c>
      <c r="C233" s="90"/>
      <c r="D233" s="90"/>
      <c r="E233" s="90"/>
      <c r="F233" s="91"/>
      <c r="G233" s="92"/>
      <c r="H233" s="92"/>
      <c r="I233" s="92"/>
      <c r="J233" s="92"/>
      <c r="K233" s="92"/>
      <c r="L233" s="92"/>
      <c r="M233" s="92"/>
    </row>
    <row r="234" spans="1:13" ht="45" x14ac:dyDescent="0.25">
      <c r="A234" s="107" t="s">
        <v>97</v>
      </c>
      <c r="B234" s="108" t="s">
        <v>81</v>
      </c>
      <c r="C234" s="116" t="s">
        <v>82</v>
      </c>
      <c r="D234" s="110" t="s">
        <v>83</v>
      </c>
      <c r="E234" s="117">
        <v>134.66900000000001</v>
      </c>
      <c r="F234" s="99">
        <v>200.04</v>
      </c>
      <c r="G234" s="100">
        <f t="shared" ref="G234:G236" si="156">IF(ISBLANK(F234),"",(E234*F234))</f>
        <v>26939.186760000001</v>
      </c>
      <c r="H234" s="101">
        <v>-43.624000000000002</v>
      </c>
      <c r="I234" s="102">
        <f t="shared" si="150"/>
        <v>200.04</v>
      </c>
      <c r="J234" s="103">
        <f t="shared" si="151"/>
        <v>-8726.5449599999993</v>
      </c>
      <c r="K234" s="104">
        <f>E234+H234</f>
        <v>91.045000000000016</v>
      </c>
      <c r="L234" s="105">
        <f t="shared" si="152"/>
        <v>200.04</v>
      </c>
      <c r="M234" s="106">
        <f t="shared" si="153"/>
        <v>18212.641800000001</v>
      </c>
    </row>
    <row r="235" spans="1:13" x14ac:dyDescent="0.25">
      <c r="A235" s="107"/>
      <c r="B235" s="130"/>
      <c r="C235" s="118" t="s">
        <v>149</v>
      </c>
      <c r="D235" s="119"/>
      <c r="E235" s="120">
        <f>E223*0.128</f>
        <v>43.623552000000004</v>
      </c>
      <c r="F235" s="131"/>
      <c r="G235" s="100" t="str">
        <f t="shared" si="156"/>
        <v/>
      </c>
      <c r="H235" s="101"/>
      <c r="I235" s="102"/>
      <c r="J235" s="103"/>
      <c r="K235" s="104"/>
      <c r="L235" s="105"/>
      <c r="M235" s="106"/>
    </row>
    <row r="236" spans="1:13" ht="60" x14ac:dyDescent="0.25">
      <c r="A236" s="107" t="s">
        <v>150</v>
      </c>
      <c r="B236" s="108" t="s">
        <v>85</v>
      </c>
      <c r="C236" s="116" t="s">
        <v>86</v>
      </c>
      <c r="D236" s="110" t="s">
        <v>83</v>
      </c>
      <c r="E236" s="117">
        <v>82.897999999999996</v>
      </c>
      <c r="F236" s="99">
        <v>257.77999999999997</v>
      </c>
      <c r="G236" s="100">
        <f t="shared" si="156"/>
        <v>21369.446439999996</v>
      </c>
      <c r="H236" s="101">
        <f>H234</f>
        <v>-43.624000000000002</v>
      </c>
      <c r="I236" s="102">
        <f t="shared" ref="I236" si="157">F236</f>
        <v>257.77999999999997</v>
      </c>
      <c r="J236" s="103">
        <f t="shared" ref="J236" si="158">IF(ISBLANK(I236),"",(H236*I236))</f>
        <v>-11245.39472</v>
      </c>
      <c r="K236" s="104">
        <f>E236+H236</f>
        <v>39.273999999999994</v>
      </c>
      <c r="L236" s="105">
        <f t="shared" ref="L236" si="159">F236</f>
        <v>257.77999999999997</v>
      </c>
      <c r="M236" s="106">
        <f t="shared" ref="M236" si="160">IF(ISBLANK(L236),"",(K236*L236))</f>
        <v>10124.051719999998</v>
      </c>
    </row>
    <row r="237" spans="1:13" x14ac:dyDescent="0.25">
      <c r="A237" s="119"/>
      <c r="B237" s="119"/>
      <c r="C237" s="118"/>
      <c r="D237" s="119"/>
      <c r="E237" s="121"/>
      <c r="F237" s="112"/>
      <c r="G237" s="100"/>
      <c r="H237" s="101"/>
      <c r="I237" s="102"/>
      <c r="J237" s="103"/>
      <c r="K237" s="104"/>
      <c r="L237" s="105"/>
      <c r="M237" s="106"/>
    </row>
    <row r="238" spans="1:13" x14ac:dyDescent="0.25">
      <c r="A238" s="122"/>
      <c r="B238" s="122"/>
      <c r="C238" s="122"/>
      <c r="D238" s="122"/>
      <c r="E238" s="123"/>
      <c r="F238" s="122"/>
      <c r="G238" s="124">
        <f>SUBTOTAL(9,G221:G236)</f>
        <v>235410.17221000002</v>
      </c>
      <c r="H238" s="125"/>
      <c r="I238" s="126"/>
      <c r="J238" s="103">
        <f>SUBTOTAL(9,J221:J236)</f>
        <v>-110601.20159</v>
      </c>
      <c r="K238" s="127"/>
      <c r="L238" s="128"/>
      <c r="M238" s="129">
        <f>SUBTOTAL(9,M221:M236)</f>
        <v>124808.97062000001</v>
      </c>
    </row>
    <row r="239" spans="1:13" x14ac:dyDescent="0.25">
      <c r="A239" s="439" t="s">
        <v>151</v>
      </c>
      <c r="B239" s="435"/>
      <c r="C239" s="435"/>
      <c r="D239" s="435"/>
      <c r="E239" s="66"/>
      <c r="F239" s="67"/>
      <c r="G239" s="68"/>
      <c r="H239" s="69"/>
      <c r="I239" s="70"/>
      <c r="J239" s="71"/>
      <c r="K239" s="72"/>
      <c r="L239" s="72"/>
      <c r="M239" s="73"/>
    </row>
    <row r="240" spans="1:13" x14ac:dyDescent="0.25">
      <c r="A240" s="43"/>
      <c r="B240" s="74"/>
      <c r="C240" s="74"/>
      <c r="D240" s="74"/>
      <c r="E240" s="66"/>
      <c r="F240" s="67"/>
      <c r="G240" s="68"/>
      <c r="H240" s="69"/>
      <c r="I240" s="70"/>
      <c r="J240" s="71"/>
      <c r="K240" s="72"/>
      <c r="L240" s="72"/>
      <c r="M240" s="73"/>
    </row>
    <row r="241" spans="1:13" ht="15.75" x14ac:dyDescent="0.25">
      <c r="A241" s="75" t="s">
        <v>39</v>
      </c>
      <c r="B241" s="76" t="s">
        <v>40</v>
      </c>
      <c r="C241" s="74"/>
      <c r="D241" s="74"/>
      <c r="E241" s="436" t="s">
        <v>41</v>
      </c>
      <c r="F241" s="436"/>
      <c r="G241" s="436"/>
      <c r="H241" s="437" t="s">
        <v>42</v>
      </c>
      <c r="I241" s="437"/>
      <c r="J241" s="437"/>
      <c r="K241" s="438" t="s">
        <v>13</v>
      </c>
      <c r="L241" s="438"/>
      <c r="M241" s="438"/>
    </row>
    <row r="242" spans="1:13" ht="24" x14ac:dyDescent="0.25">
      <c r="A242" s="77" t="s">
        <v>43</v>
      </c>
      <c r="B242" s="78" t="s">
        <v>44</v>
      </c>
      <c r="C242" s="77" t="s">
        <v>44</v>
      </c>
      <c r="D242" s="78" t="s">
        <v>45</v>
      </c>
      <c r="E242" s="79" t="s">
        <v>46</v>
      </c>
      <c r="F242" s="80" t="s">
        <v>47</v>
      </c>
      <c r="G242" s="81" t="s">
        <v>48</v>
      </c>
      <c r="H242" s="82" t="s">
        <v>46</v>
      </c>
      <c r="I242" s="83" t="s">
        <v>49</v>
      </c>
      <c r="J242" s="84" t="s">
        <v>48</v>
      </c>
      <c r="K242" s="85" t="s">
        <v>46</v>
      </c>
      <c r="L242" s="86" t="s">
        <v>49</v>
      </c>
      <c r="M242" s="87" t="s">
        <v>50</v>
      </c>
    </row>
    <row r="243" spans="1:13" x14ac:dyDescent="0.25">
      <c r="A243" s="88" t="s">
        <v>51</v>
      </c>
      <c r="B243" s="89" t="s">
        <v>52</v>
      </c>
      <c r="C243" s="90"/>
      <c r="D243" s="90"/>
      <c r="E243" s="90"/>
      <c r="F243" s="91"/>
      <c r="G243" s="92"/>
      <c r="H243" s="92"/>
      <c r="I243" s="92"/>
      <c r="J243" s="92"/>
      <c r="K243" s="92"/>
      <c r="L243" s="92"/>
      <c r="M243" s="92"/>
    </row>
    <row r="244" spans="1:13" ht="60" x14ac:dyDescent="0.25">
      <c r="A244" s="107" t="s">
        <v>128</v>
      </c>
      <c r="B244" s="108" t="s">
        <v>54</v>
      </c>
      <c r="C244" s="116" t="s">
        <v>55</v>
      </c>
      <c r="D244" s="110" t="s">
        <v>56</v>
      </c>
      <c r="E244" s="117">
        <v>3.36</v>
      </c>
      <c r="F244" s="99">
        <v>55.24</v>
      </c>
      <c r="G244" s="100">
        <f t="shared" ref="G244" si="161">IF(ISBLANK(F244),"",(E244*F244))</f>
        <v>185.60640000000001</v>
      </c>
      <c r="H244" s="101">
        <f>-E246</f>
        <v>-3.36</v>
      </c>
      <c r="I244" s="102">
        <f t="shared" ref="I244" si="162">F244</f>
        <v>55.24</v>
      </c>
      <c r="J244" s="103">
        <f t="shared" ref="J244:J246" si="163">IF(ISBLANK(I244),"",(H244*I244))</f>
        <v>-185.60640000000001</v>
      </c>
      <c r="K244" s="104">
        <f>E244+H244</f>
        <v>0</v>
      </c>
      <c r="L244" s="105">
        <f t="shared" ref="L244" si="164">F244</f>
        <v>55.24</v>
      </c>
      <c r="M244" s="106">
        <f t="shared" ref="M244" si="165">IF(ISBLANK(L244),"",(K244*L244))</f>
        <v>0</v>
      </c>
    </row>
    <row r="245" spans="1:13" ht="19.5" x14ac:dyDescent="0.25">
      <c r="A245" s="77"/>
      <c r="B245" s="14"/>
      <c r="C245" s="109" t="s">
        <v>136</v>
      </c>
      <c r="D245" s="14"/>
      <c r="E245" s="14"/>
      <c r="F245" s="137"/>
      <c r="G245" s="81"/>
      <c r="H245" s="82"/>
      <c r="I245" s="83"/>
      <c r="J245" s="103" t="str">
        <f t="shared" si="163"/>
        <v/>
      </c>
      <c r="K245" s="85"/>
      <c r="L245" s="86"/>
      <c r="M245" s="87"/>
    </row>
    <row r="246" spans="1:13" x14ac:dyDescent="0.25">
      <c r="A246" s="77"/>
      <c r="B246" s="78"/>
      <c r="C246" s="138" t="s">
        <v>89</v>
      </c>
      <c r="D246" s="119"/>
      <c r="E246" s="120">
        <v>3.36</v>
      </c>
      <c r="F246" s="80"/>
      <c r="G246" s="81"/>
      <c r="H246" s="82"/>
      <c r="I246" s="83"/>
      <c r="J246" s="103" t="str">
        <f t="shared" si="163"/>
        <v/>
      </c>
      <c r="K246" s="85"/>
      <c r="L246" s="86"/>
      <c r="M246" s="87"/>
    </row>
    <row r="247" spans="1:13" x14ac:dyDescent="0.25">
      <c r="A247" s="88" t="s">
        <v>59</v>
      </c>
      <c r="B247" s="89" t="s">
        <v>60</v>
      </c>
      <c r="C247" s="90"/>
      <c r="D247" s="90"/>
      <c r="E247" s="90"/>
      <c r="F247" s="91"/>
      <c r="G247" s="92"/>
      <c r="H247" s="92"/>
      <c r="I247" s="92"/>
      <c r="J247" s="92"/>
      <c r="K247" s="92"/>
      <c r="L247" s="92"/>
      <c r="M247" s="92"/>
    </row>
    <row r="248" spans="1:13" ht="30" x14ac:dyDescent="0.25">
      <c r="A248" s="107" t="s">
        <v>100</v>
      </c>
      <c r="B248" s="108" t="s">
        <v>62</v>
      </c>
      <c r="C248" s="116" t="s">
        <v>63</v>
      </c>
      <c r="D248" s="110" t="s">
        <v>56</v>
      </c>
      <c r="E248" s="117">
        <v>3.36</v>
      </c>
      <c r="F248" s="99">
        <v>18.04</v>
      </c>
      <c r="G248" s="100">
        <f t="shared" ref="G248:G255" si="166">IF(ISBLANK(F248),"",(E248*F248))</f>
        <v>60.614399999999996</v>
      </c>
      <c r="H248" s="101">
        <f>-E249</f>
        <v>-3.36</v>
      </c>
      <c r="I248" s="102">
        <f t="shared" ref="I248:I257" si="167">F248</f>
        <v>18.04</v>
      </c>
      <c r="J248" s="103">
        <f t="shared" ref="J248:J257" si="168">IF(ISBLANK(I248),"",(H248*I248))</f>
        <v>-60.614399999999996</v>
      </c>
      <c r="K248" s="104">
        <f>E248+H248</f>
        <v>0</v>
      </c>
      <c r="L248" s="105">
        <f t="shared" ref="L248:L257" si="169">F248</f>
        <v>18.04</v>
      </c>
      <c r="M248" s="106">
        <f t="shared" ref="M248:M257" si="170">IF(ISBLANK(L248),"",(K248*L248))</f>
        <v>0</v>
      </c>
    </row>
    <row r="249" spans="1:13" x14ac:dyDescent="0.25">
      <c r="A249" s="107"/>
      <c r="B249" s="108"/>
      <c r="C249" s="118" t="s">
        <v>89</v>
      </c>
      <c r="D249" s="119"/>
      <c r="E249" s="120">
        <v>3.36</v>
      </c>
      <c r="F249" s="112"/>
      <c r="G249" s="100" t="str">
        <f t="shared" si="166"/>
        <v/>
      </c>
      <c r="H249" s="101"/>
      <c r="I249" s="102"/>
      <c r="J249" s="103"/>
      <c r="K249" s="104"/>
      <c r="L249" s="105"/>
      <c r="M249" s="106"/>
    </row>
    <row r="250" spans="1:13" ht="60" x14ac:dyDescent="0.25">
      <c r="A250" s="107" t="s">
        <v>123</v>
      </c>
      <c r="B250" s="108" t="s">
        <v>66</v>
      </c>
      <c r="C250" s="116" t="s">
        <v>67</v>
      </c>
      <c r="D250" s="110" t="s">
        <v>56</v>
      </c>
      <c r="E250" s="117">
        <v>3.36</v>
      </c>
      <c r="F250" s="99">
        <v>396.71</v>
      </c>
      <c r="G250" s="100">
        <f t="shared" si="166"/>
        <v>1332.9455999999998</v>
      </c>
      <c r="H250" s="101">
        <f>-E251</f>
        <v>-3.36</v>
      </c>
      <c r="I250" s="102">
        <f t="shared" si="167"/>
        <v>396.71</v>
      </c>
      <c r="J250" s="103">
        <f t="shared" si="168"/>
        <v>-1332.9455999999998</v>
      </c>
      <c r="K250" s="104">
        <f>E250+H250</f>
        <v>0</v>
      </c>
      <c r="L250" s="105">
        <f t="shared" si="169"/>
        <v>396.71</v>
      </c>
      <c r="M250" s="106">
        <f t="shared" si="170"/>
        <v>0</v>
      </c>
    </row>
    <row r="251" spans="1:13" x14ac:dyDescent="0.25">
      <c r="A251" s="107"/>
      <c r="B251" s="108"/>
      <c r="C251" s="113" t="s">
        <v>89</v>
      </c>
      <c r="D251" s="114"/>
      <c r="E251" s="115">
        <v>3.36</v>
      </c>
      <c r="F251" s="112"/>
      <c r="G251" s="100" t="str">
        <f t="shared" si="166"/>
        <v/>
      </c>
      <c r="H251" s="101"/>
      <c r="I251" s="102"/>
      <c r="J251" s="103"/>
      <c r="K251" s="104"/>
      <c r="L251" s="105"/>
      <c r="M251" s="106"/>
    </row>
    <row r="252" spans="1:13" x14ac:dyDescent="0.25">
      <c r="A252" s="88" t="s">
        <v>68</v>
      </c>
      <c r="B252" s="89" t="s">
        <v>69</v>
      </c>
      <c r="C252" s="90"/>
      <c r="D252" s="90"/>
      <c r="E252" s="90"/>
      <c r="F252" s="91"/>
      <c r="G252" s="92"/>
      <c r="H252" s="92"/>
      <c r="I252" s="92"/>
      <c r="J252" s="92"/>
      <c r="K252" s="92"/>
      <c r="L252" s="92"/>
      <c r="M252" s="92"/>
    </row>
    <row r="253" spans="1:13" ht="30" x14ac:dyDescent="0.25">
      <c r="A253" s="107" t="s">
        <v>152</v>
      </c>
      <c r="B253" s="108" t="s">
        <v>71</v>
      </c>
      <c r="C253" s="116" t="s">
        <v>72</v>
      </c>
      <c r="D253" s="110" t="s">
        <v>73</v>
      </c>
      <c r="E253" s="117">
        <v>11</v>
      </c>
      <c r="F253" s="99">
        <v>72.34</v>
      </c>
      <c r="G253" s="100">
        <f t="shared" si="166"/>
        <v>795.74</v>
      </c>
      <c r="H253" s="101">
        <f>H254</f>
        <v>-5.5</v>
      </c>
      <c r="I253" s="102">
        <f>F253</f>
        <v>72.34</v>
      </c>
      <c r="J253" s="103">
        <f t="shared" si="168"/>
        <v>-397.87</v>
      </c>
      <c r="K253" s="104">
        <f>E253+H253</f>
        <v>5.5</v>
      </c>
      <c r="L253" s="105">
        <f>F253</f>
        <v>72.34</v>
      </c>
      <c r="M253" s="106">
        <f t="shared" si="170"/>
        <v>397.87</v>
      </c>
    </row>
    <row r="254" spans="1:13" ht="75" x14ac:dyDescent="0.25">
      <c r="A254" s="107" t="s">
        <v>134</v>
      </c>
      <c r="B254" s="108" t="s">
        <v>76</v>
      </c>
      <c r="C254" s="116" t="s">
        <v>77</v>
      </c>
      <c r="D254" s="110" t="s">
        <v>73</v>
      </c>
      <c r="E254" s="117">
        <v>5.5</v>
      </c>
      <c r="F254" s="99">
        <v>87.65</v>
      </c>
      <c r="G254" s="100">
        <f t="shared" si="166"/>
        <v>482.07500000000005</v>
      </c>
      <c r="H254" s="101">
        <f>-E255</f>
        <v>-5.5</v>
      </c>
      <c r="I254" s="102">
        <f t="shared" ref="I254" si="171">F254</f>
        <v>87.65</v>
      </c>
      <c r="J254" s="103">
        <f t="shared" si="168"/>
        <v>-482.07500000000005</v>
      </c>
      <c r="K254" s="104">
        <f>E254+H254</f>
        <v>0</v>
      </c>
      <c r="L254" s="105">
        <f t="shared" ref="L254" si="172">F254</f>
        <v>87.65</v>
      </c>
      <c r="M254" s="106">
        <f t="shared" si="170"/>
        <v>0</v>
      </c>
    </row>
    <row r="255" spans="1:13" x14ac:dyDescent="0.25">
      <c r="A255" s="107"/>
      <c r="B255" s="108"/>
      <c r="C255" s="118" t="s">
        <v>153</v>
      </c>
      <c r="D255" s="119"/>
      <c r="E255" s="120">
        <v>5.5</v>
      </c>
      <c r="F255" s="112"/>
      <c r="G255" s="100" t="str">
        <f t="shared" si="166"/>
        <v/>
      </c>
      <c r="H255" s="101"/>
      <c r="I255" s="102"/>
      <c r="J255" s="103" t="str">
        <f t="shared" si="168"/>
        <v/>
      </c>
      <c r="K255" s="104"/>
      <c r="L255" s="105"/>
      <c r="M255" s="106" t="str">
        <f t="shared" si="170"/>
        <v/>
      </c>
    </row>
    <row r="256" spans="1:13" x14ac:dyDescent="0.25">
      <c r="A256" s="88" t="s">
        <v>78</v>
      </c>
      <c r="B256" s="89" t="s">
        <v>79</v>
      </c>
      <c r="C256" s="90"/>
      <c r="D256" s="90"/>
      <c r="E256" s="90"/>
      <c r="F256" s="91"/>
      <c r="G256" s="92"/>
      <c r="H256" s="92"/>
      <c r="I256" s="92"/>
      <c r="J256" s="92"/>
      <c r="K256" s="92"/>
      <c r="L256" s="92"/>
      <c r="M256" s="92"/>
    </row>
    <row r="257" spans="1:13" ht="45" x14ac:dyDescent="0.25">
      <c r="A257" s="107" t="s">
        <v>102</v>
      </c>
      <c r="B257" s="108" t="s">
        <v>81</v>
      </c>
      <c r="C257" s="116" t="s">
        <v>82</v>
      </c>
      <c r="D257" s="110" t="s">
        <v>83</v>
      </c>
      <c r="E257" s="117">
        <v>10</v>
      </c>
      <c r="F257" s="99">
        <v>26.55</v>
      </c>
      <c r="G257" s="100">
        <f t="shared" ref="G257:G259" si="173">IF(ISBLANK(F257),"",(E257*F257))</f>
        <v>265.5</v>
      </c>
      <c r="H257" s="101">
        <v>-0.43</v>
      </c>
      <c r="I257" s="102">
        <f t="shared" si="167"/>
        <v>26.55</v>
      </c>
      <c r="J257" s="103">
        <f t="shared" si="168"/>
        <v>-11.416500000000001</v>
      </c>
      <c r="K257" s="104">
        <f>E257+H257</f>
        <v>9.57</v>
      </c>
      <c r="L257" s="105">
        <f t="shared" si="169"/>
        <v>26.55</v>
      </c>
      <c r="M257" s="106">
        <f t="shared" si="170"/>
        <v>254.08350000000002</v>
      </c>
    </row>
    <row r="258" spans="1:13" x14ac:dyDescent="0.25">
      <c r="A258" s="107"/>
      <c r="B258" s="130"/>
      <c r="C258" s="118" t="s">
        <v>154</v>
      </c>
      <c r="D258" s="119"/>
      <c r="E258" s="120">
        <f>E251*0.128</f>
        <v>0.43008000000000002</v>
      </c>
      <c r="F258" s="131"/>
      <c r="G258" s="100" t="str">
        <f t="shared" si="173"/>
        <v/>
      </c>
      <c r="H258" s="101"/>
      <c r="I258" s="102"/>
      <c r="J258" s="103"/>
      <c r="K258" s="104"/>
      <c r="L258" s="105"/>
      <c r="M258" s="106"/>
    </row>
    <row r="259" spans="1:13" ht="60" x14ac:dyDescent="0.25">
      <c r="A259" s="107" t="s">
        <v>118</v>
      </c>
      <c r="B259" s="108" t="s">
        <v>85</v>
      </c>
      <c r="C259" s="116" t="s">
        <v>86</v>
      </c>
      <c r="D259" s="110" t="s">
        <v>83</v>
      </c>
      <c r="E259" s="117">
        <v>0.81699999999999995</v>
      </c>
      <c r="F259" s="99">
        <v>257.77999999999997</v>
      </c>
      <c r="G259" s="100">
        <f t="shared" si="173"/>
        <v>210.60625999999996</v>
      </c>
      <c r="H259" s="101">
        <f>H257</f>
        <v>-0.43</v>
      </c>
      <c r="I259" s="102">
        <f t="shared" ref="I259" si="174">F259</f>
        <v>257.77999999999997</v>
      </c>
      <c r="J259" s="103">
        <f t="shared" ref="J259" si="175">IF(ISBLANK(I259),"",(H259*I259))</f>
        <v>-110.84539999999998</v>
      </c>
      <c r="K259" s="104">
        <f t="shared" ref="K259" si="176">E259+H259</f>
        <v>0.38699999999999996</v>
      </c>
      <c r="L259" s="105">
        <f t="shared" ref="L259" si="177">F259</f>
        <v>257.77999999999997</v>
      </c>
      <c r="M259" s="106">
        <f t="shared" ref="M259" si="178">IF(ISBLANK(L259),"",(K259*L259))</f>
        <v>99.76085999999998</v>
      </c>
    </row>
    <row r="260" spans="1:13" x14ac:dyDescent="0.25">
      <c r="A260" s="122"/>
      <c r="B260" s="122"/>
      <c r="C260" s="122"/>
      <c r="D260" s="122"/>
      <c r="E260" s="123"/>
      <c r="F260" s="122"/>
      <c r="G260" s="124">
        <f>SUBTOTAL(9,G244:G259)</f>
        <v>3333.0876599999997</v>
      </c>
      <c r="H260" s="125"/>
      <c r="I260" s="126"/>
      <c r="J260" s="103">
        <f>SUBTOTAL(9,J244:J259)</f>
        <v>-2581.3732999999997</v>
      </c>
      <c r="K260" s="127"/>
      <c r="L260" s="128"/>
      <c r="M260" s="129">
        <f>SUBTOTAL(9,M244:M259)</f>
        <v>751.71436000000006</v>
      </c>
    </row>
    <row r="261" spans="1:13" x14ac:dyDescent="0.25">
      <c r="A261" s="439" t="s">
        <v>155</v>
      </c>
      <c r="B261" s="435"/>
      <c r="C261" s="435"/>
      <c r="D261" s="435"/>
      <c r="E261" s="66"/>
      <c r="F261" s="67"/>
      <c r="G261" s="68"/>
      <c r="H261" s="69"/>
      <c r="I261" s="70"/>
      <c r="J261" s="71"/>
      <c r="K261" s="72"/>
      <c r="L261" s="72"/>
      <c r="M261" s="73"/>
    </row>
    <row r="262" spans="1:13" x14ac:dyDescent="0.25">
      <c r="A262" s="43"/>
      <c r="B262" s="74"/>
      <c r="C262" s="74"/>
      <c r="D262" s="74"/>
      <c r="E262" s="66"/>
      <c r="F262" s="67"/>
      <c r="G262" s="68"/>
      <c r="H262" s="69"/>
      <c r="I262" s="70"/>
      <c r="J262" s="71"/>
      <c r="K262" s="72"/>
      <c r="L262" s="72"/>
      <c r="M262" s="73"/>
    </row>
    <row r="263" spans="1:13" ht="15.75" x14ac:dyDescent="0.25">
      <c r="A263" s="75" t="s">
        <v>39</v>
      </c>
      <c r="B263" s="76" t="s">
        <v>40</v>
      </c>
      <c r="C263" s="74"/>
      <c r="D263" s="74"/>
      <c r="E263" s="436" t="s">
        <v>41</v>
      </c>
      <c r="F263" s="436"/>
      <c r="G263" s="436"/>
      <c r="H263" s="437" t="s">
        <v>42</v>
      </c>
      <c r="I263" s="437"/>
      <c r="J263" s="437"/>
      <c r="K263" s="438" t="s">
        <v>13</v>
      </c>
      <c r="L263" s="438"/>
      <c r="M263" s="438"/>
    </row>
    <row r="264" spans="1:13" ht="24" x14ac:dyDescent="0.25">
      <c r="A264" s="77" t="s">
        <v>43</v>
      </c>
      <c r="B264" s="78" t="s">
        <v>44</v>
      </c>
      <c r="C264" s="77" t="s">
        <v>44</v>
      </c>
      <c r="D264" s="78" t="s">
        <v>45</v>
      </c>
      <c r="E264" s="79" t="s">
        <v>46</v>
      </c>
      <c r="F264" s="80" t="s">
        <v>47</v>
      </c>
      <c r="G264" s="81" t="s">
        <v>48</v>
      </c>
      <c r="H264" s="82" t="s">
        <v>46</v>
      </c>
      <c r="I264" s="83" t="s">
        <v>49</v>
      </c>
      <c r="J264" s="84" t="s">
        <v>48</v>
      </c>
      <c r="K264" s="85" t="s">
        <v>46</v>
      </c>
      <c r="L264" s="86" t="s">
        <v>49</v>
      </c>
      <c r="M264" s="87" t="s">
        <v>50</v>
      </c>
    </row>
    <row r="265" spans="1:13" x14ac:dyDescent="0.25">
      <c r="A265" s="88" t="s">
        <v>51</v>
      </c>
      <c r="B265" s="89" t="s">
        <v>52</v>
      </c>
      <c r="C265" s="90"/>
      <c r="D265" s="90"/>
      <c r="E265" s="90"/>
      <c r="F265" s="91"/>
      <c r="G265" s="92"/>
      <c r="H265" s="92"/>
      <c r="I265" s="92"/>
      <c r="J265" s="92"/>
      <c r="K265" s="92"/>
      <c r="L265" s="92"/>
      <c r="M265" s="92"/>
    </row>
    <row r="266" spans="1:13" ht="60" x14ac:dyDescent="0.25">
      <c r="A266" s="107" t="s">
        <v>108</v>
      </c>
      <c r="B266" s="108" t="s">
        <v>54</v>
      </c>
      <c r="C266" s="116" t="s">
        <v>55</v>
      </c>
      <c r="D266" s="110" t="s">
        <v>56</v>
      </c>
      <c r="E266" s="117">
        <v>1112.0419999999999</v>
      </c>
      <c r="F266" s="99">
        <v>55.24</v>
      </c>
      <c r="G266" s="100">
        <f t="shared" ref="G266" si="179">IF(ISBLANK(F266),"",(E266*F266))</f>
        <v>61429.200079999995</v>
      </c>
      <c r="H266" s="101">
        <f>-E268</f>
        <v>-617.98800000000006</v>
      </c>
      <c r="I266" s="102">
        <f t="shared" ref="I266" si="180">F266</f>
        <v>55.24</v>
      </c>
      <c r="J266" s="103">
        <f t="shared" ref="J266:J268" si="181">IF(ISBLANK(I266),"",(H266*I266))</f>
        <v>-34137.657120000003</v>
      </c>
      <c r="K266" s="104">
        <f>E266+H266</f>
        <v>494.05399999999986</v>
      </c>
      <c r="L266" s="105">
        <f t="shared" ref="L266" si="182">F266</f>
        <v>55.24</v>
      </c>
      <c r="M266" s="106">
        <f t="shared" ref="M266" si="183">IF(ISBLANK(L266),"",(K266*L266))</f>
        <v>27291.542959999992</v>
      </c>
    </row>
    <row r="267" spans="1:13" ht="19.5" x14ac:dyDescent="0.25">
      <c r="A267" s="77"/>
      <c r="B267" s="14"/>
      <c r="C267" s="109" t="s">
        <v>136</v>
      </c>
      <c r="D267" s="14"/>
      <c r="E267" s="14"/>
      <c r="F267" s="137"/>
      <c r="G267" s="81"/>
      <c r="H267" s="82"/>
      <c r="I267" s="83"/>
      <c r="J267" s="103" t="str">
        <f t="shared" si="181"/>
        <v/>
      </c>
      <c r="K267" s="85"/>
      <c r="L267" s="86"/>
      <c r="M267" s="87"/>
    </row>
    <row r="268" spans="1:13" x14ac:dyDescent="0.25">
      <c r="A268" s="77"/>
      <c r="B268" s="78"/>
      <c r="C268" s="138" t="s">
        <v>89</v>
      </c>
      <c r="D268" s="119"/>
      <c r="E268" s="120">
        <v>617.98800000000006</v>
      </c>
      <c r="F268" s="80"/>
      <c r="G268" s="81"/>
      <c r="H268" s="82"/>
      <c r="I268" s="83"/>
      <c r="J268" s="103" t="str">
        <f t="shared" si="181"/>
        <v/>
      </c>
      <c r="K268" s="85"/>
      <c r="L268" s="86"/>
      <c r="M268" s="87"/>
    </row>
    <row r="269" spans="1:13" x14ac:dyDescent="0.25">
      <c r="A269" s="88" t="s">
        <v>59</v>
      </c>
      <c r="B269" s="89" t="s">
        <v>60</v>
      </c>
      <c r="C269" s="90"/>
      <c r="D269" s="90"/>
      <c r="E269" s="90"/>
      <c r="F269" s="91"/>
      <c r="G269" s="92"/>
      <c r="H269" s="92"/>
      <c r="I269" s="92"/>
      <c r="J269" s="92"/>
      <c r="K269" s="92"/>
      <c r="L269" s="92"/>
      <c r="M269" s="92"/>
    </row>
    <row r="270" spans="1:13" ht="30" x14ac:dyDescent="0.25">
      <c r="A270" s="107" t="s">
        <v>90</v>
      </c>
      <c r="B270" s="108" t="s">
        <v>62</v>
      </c>
      <c r="C270" s="116" t="s">
        <v>63</v>
      </c>
      <c r="D270" s="110" t="s">
        <v>56</v>
      </c>
      <c r="E270" s="117">
        <v>1112.0419999999999</v>
      </c>
      <c r="F270" s="99">
        <v>18.04</v>
      </c>
      <c r="G270" s="100">
        <f t="shared" ref="G270:G277" si="184">IF(ISBLANK(F270),"",(E270*F270))</f>
        <v>20061.237679999998</v>
      </c>
      <c r="H270" s="101">
        <f>-E271</f>
        <v>-617.98800000000006</v>
      </c>
      <c r="I270" s="102">
        <f t="shared" ref="I270:I279" si="185">F270</f>
        <v>18.04</v>
      </c>
      <c r="J270" s="103">
        <f t="shared" ref="J270:J279" si="186">IF(ISBLANK(I270),"",(H270*I270))</f>
        <v>-11148.50352</v>
      </c>
      <c r="K270" s="104">
        <f>E270+H270</f>
        <v>494.05399999999986</v>
      </c>
      <c r="L270" s="105">
        <f t="shared" ref="L270:L279" si="187">F270</f>
        <v>18.04</v>
      </c>
      <c r="M270" s="106">
        <f t="shared" ref="M270:M279" si="188">IF(ISBLANK(L270),"",(K270*L270))</f>
        <v>8912.7341599999963</v>
      </c>
    </row>
    <row r="271" spans="1:13" x14ac:dyDescent="0.25">
      <c r="A271" s="107"/>
      <c r="B271" s="108"/>
      <c r="C271" s="118" t="s">
        <v>89</v>
      </c>
      <c r="D271" s="119"/>
      <c r="E271" s="120">
        <v>617.98800000000006</v>
      </c>
      <c r="F271" s="112"/>
      <c r="G271" s="100" t="str">
        <f t="shared" si="184"/>
        <v/>
      </c>
      <c r="H271" s="101"/>
      <c r="I271" s="102"/>
      <c r="J271" s="103"/>
      <c r="K271" s="104"/>
      <c r="L271" s="105"/>
      <c r="M271" s="106"/>
    </row>
    <row r="272" spans="1:13" ht="60" x14ac:dyDescent="0.25">
      <c r="A272" s="107" t="s">
        <v>92</v>
      </c>
      <c r="B272" s="108" t="s">
        <v>66</v>
      </c>
      <c r="C272" s="116" t="s">
        <v>67</v>
      </c>
      <c r="D272" s="110" t="s">
        <v>56</v>
      </c>
      <c r="E272" s="117">
        <v>617.98800000000006</v>
      </c>
      <c r="F272" s="99">
        <v>396.71</v>
      </c>
      <c r="G272" s="100">
        <f t="shared" si="184"/>
        <v>245162.01948000002</v>
      </c>
      <c r="H272" s="101">
        <f>-E273</f>
        <v>-617.98800000000006</v>
      </c>
      <c r="I272" s="102">
        <f t="shared" si="185"/>
        <v>396.71</v>
      </c>
      <c r="J272" s="103">
        <f t="shared" si="186"/>
        <v>-245162.01948000002</v>
      </c>
      <c r="K272" s="104">
        <f>E272+H272</f>
        <v>0</v>
      </c>
      <c r="L272" s="105">
        <f t="shared" si="187"/>
        <v>396.71</v>
      </c>
      <c r="M272" s="106">
        <f t="shared" si="188"/>
        <v>0</v>
      </c>
    </row>
    <row r="273" spans="1:13" x14ac:dyDescent="0.25">
      <c r="A273" s="107"/>
      <c r="B273" s="108"/>
      <c r="C273" s="113" t="s">
        <v>89</v>
      </c>
      <c r="D273" s="114"/>
      <c r="E273" s="115">
        <v>617.98800000000006</v>
      </c>
      <c r="F273" s="112"/>
      <c r="G273" s="100" t="str">
        <f t="shared" si="184"/>
        <v/>
      </c>
      <c r="H273" s="101"/>
      <c r="I273" s="102"/>
      <c r="J273" s="103"/>
      <c r="K273" s="104"/>
      <c r="L273" s="105"/>
      <c r="M273" s="106"/>
    </row>
    <row r="274" spans="1:13" x14ac:dyDescent="0.25">
      <c r="A274" s="88" t="s">
        <v>68</v>
      </c>
      <c r="B274" s="89" t="s">
        <v>69</v>
      </c>
      <c r="C274" s="90"/>
      <c r="D274" s="90"/>
      <c r="E274" s="90"/>
      <c r="F274" s="91"/>
      <c r="G274" s="92"/>
      <c r="H274" s="92"/>
      <c r="I274" s="92"/>
      <c r="J274" s="92"/>
      <c r="K274" s="92"/>
      <c r="L274" s="92"/>
      <c r="M274" s="92"/>
    </row>
    <row r="275" spans="1:13" ht="30" x14ac:dyDescent="0.25">
      <c r="A275" s="107" t="s">
        <v>94</v>
      </c>
      <c r="B275" s="108" t="s">
        <v>71</v>
      </c>
      <c r="C275" s="116" t="s">
        <v>72</v>
      </c>
      <c r="D275" s="110" t="s">
        <v>73</v>
      </c>
      <c r="E275" s="117">
        <v>1173.48</v>
      </c>
      <c r="F275" s="99">
        <v>72.34</v>
      </c>
      <c r="G275" s="100">
        <f t="shared" si="184"/>
        <v>84889.5432</v>
      </c>
      <c r="H275" s="101">
        <f>H276</f>
        <v>-11</v>
      </c>
      <c r="I275" s="102">
        <f>F275</f>
        <v>72.34</v>
      </c>
      <c r="J275" s="103">
        <f t="shared" si="186"/>
        <v>-795.74</v>
      </c>
      <c r="K275" s="104">
        <f>E275+H275</f>
        <v>1162.48</v>
      </c>
      <c r="L275" s="105">
        <f>F275</f>
        <v>72.34</v>
      </c>
      <c r="M275" s="106">
        <f t="shared" si="188"/>
        <v>84093.803200000009</v>
      </c>
    </row>
    <row r="276" spans="1:13" ht="75" x14ac:dyDescent="0.25">
      <c r="A276" s="107" t="s">
        <v>124</v>
      </c>
      <c r="B276" s="108" t="s">
        <v>76</v>
      </c>
      <c r="C276" s="116" t="s">
        <v>77</v>
      </c>
      <c r="D276" s="110" t="s">
        <v>73</v>
      </c>
      <c r="E276" s="117">
        <v>592.24</v>
      </c>
      <c r="F276" s="99">
        <v>87.65</v>
      </c>
      <c r="G276" s="100">
        <f t="shared" si="184"/>
        <v>51909.836000000003</v>
      </c>
      <c r="H276" s="101">
        <f>-E277</f>
        <v>-11</v>
      </c>
      <c r="I276" s="102">
        <f t="shared" ref="I276" si="189">F276</f>
        <v>87.65</v>
      </c>
      <c r="J276" s="103">
        <f t="shared" si="186"/>
        <v>-964.15000000000009</v>
      </c>
      <c r="K276" s="104">
        <f>E276+H276</f>
        <v>581.24</v>
      </c>
      <c r="L276" s="105">
        <f t="shared" ref="L276" si="190">F276</f>
        <v>87.65</v>
      </c>
      <c r="M276" s="106">
        <f t="shared" si="188"/>
        <v>50945.686000000002</v>
      </c>
    </row>
    <row r="277" spans="1:13" x14ac:dyDescent="0.25">
      <c r="A277" s="107"/>
      <c r="B277" s="108"/>
      <c r="C277" s="113" t="s">
        <v>74</v>
      </c>
      <c r="D277" s="114"/>
      <c r="E277" s="115">
        <v>11</v>
      </c>
      <c r="F277" s="112"/>
      <c r="G277" s="100" t="str">
        <f t="shared" si="184"/>
        <v/>
      </c>
      <c r="H277" s="101"/>
      <c r="I277" s="102"/>
      <c r="J277" s="103" t="str">
        <f t="shared" si="186"/>
        <v/>
      </c>
      <c r="K277" s="104"/>
      <c r="L277" s="105"/>
      <c r="M277" s="106" t="str">
        <f t="shared" si="188"/>
        <v/>
      </c>
    </row>
    <row r="278" spans="1:13" x14ac:dyDescent="0.25">
      <c r="A278" s="88" t="s">
        <v>78</v>
      </c>
      <c r="B278" s="89" t="s">
        <v>79</v>
      </c>
      <c r="C278" s="90"/>
      <c r="D278" s="90"/>
      <c r="E278" s="90"/>
      <c r="F278" s="91"/>
      <c r="G278" s="92"/>
      <c r="H278" s="92"/>
      <c r="I278" s="92"/>
      <c r="J278" s="92"/>
      <c r="K278" s="92"/>
      <c r="L278" s="92"/>
      <c r="M278" s="92"/>
    </row>
    <row r="279" spans="1:13" ht="45" x14ac:dyDescent="0.25">
      <c r="A279" s="107" t="s">
        <v>121</v>
      </c>
      <c r="B279" s="108" t="s">
        <v>81</v>
      </c>
      <c r="C279" s="116" t="s">
        <v>82</v>
      </c>
      <c r="D279" s="110" t="s">
        <v>83</v>
      </c>
      <c r="E279" s="117">
        <v>572.12900000000002</v>
      </c>
      <c r="F279" s="99">
        <v>163.55000000000001</v>
      </c>
      <c r="G279" s="100">
        <f t="shared" ref="G279:G281" si="191">IF(ISBLANK(F279),"",(E279*F279))</f>
        <v>93571.697950000016</v>
      </c>
      <c r="H279" s="101">
        <v>-79.102000000000004</v>
      </c>
      <c r="I279" s="102">
        <f t="shared" si="185"/>
        <v>163.55000000000001</v>
      </c>
      <c r="J279" s="103">
        <f t="shared" si="186"/>
        <v>-12937.132100000001</v>
      </c>
      <c r="K279" s="104">
        <f>E279+H279</f>
        <v>493.02700000000004</v>
      </c>
      <c r="L279" s="105">
        <f t="shared" si="187"/>
        <v>163.55000000000001</v>
      </c>
      <c r="M279" s="106">
        <f t="shared" si="188"/>
        <v>80634.565850000014</v>
      </c>
    </row>
    <row r="280" spans="1:13" x14ac:dyDescent="0.25">
      <c r="A280" s="107"/>
      <c r="B280" s="130"/>
      <c r="C280" s="118" t="s">
        <v>156</v>
      </c>
      <c r="D280" s="119"/>
      <c r="E280" s="120">
        <f>E268*0.128</f>
        <v>79.102464000000012</v>
      </c>
      <c r="F280" s="131"/>
      <c r="G280" s="100" t="str">
        <f t="shared" si="191"/>
        <v/>
      </c>
      <c r="H280" s="101"/>
      <c r="I280" s="102"/>
      <c r="J280" s="103"/>
      <c r="K280" s="104"/>
      <c r="L280" s="105"/>
      <c r="M280" s="106"/>
    </row>
    <row r="281" spans="1:13" ht="60" x14ac:dyDescent="0.25">
      <c r="A281" s="107" t="s">
        <v>96</v>
      </c>
      <c r="B281" s="108" t="s">
        <v>85</v>
      </c>
      <c r="C281" s="116" t="s">
        <v>86</v>
      </c>
      <c r="D281" s="110" t="s">
        <v>83</v>
      </c>
      <c r="E281" s="117">
        <v>244.886</v>
      </c>
      <c r="F281" s="99">
        <v>257.77999999999997</v>
      </c>
      <c r="G281" s="100">
        <f t="shared" si="191"/>
        <v>63126.713079999994</v>
      </c>
      <c r="H281" s="101">
        <f>H279</f>
        <v>-79.102000000000004</v>
      </c>
      <c r="I281" s="102">
        <f t="shared" ref="I281" si="192">F281</f>
        <v>257.77999999999997</v>
      </c>
      <c r="J281" s="103">
        <f t="shared" ref="J281" si="193">IF(ISBLANK(I281),"",(H281*I281))</f>
        <v>-20390.913559999997</v>
      </c>
      <c r="K281" s="104">
        <f t="shared" ref="K281" si="194">E281+H281</f>
        <v>165.78399999999999</v>
      </c>
      <c r="L281" s="105">
        <f t="shared" ref="L281" si="195">F281</f>
        <v>257.77999999999997</v>
      </c>
      <c r="M281" s="106">
        <f t="shared" ref="M281" si="196">IF(ISBLANK(L281),"",(K281*L281))</f>
        <v>42735.799519999993</v>
      </c>
    </row>
    <row r="282" spans="1:13" x14ac:dyDescent="0.25">
      <c r="A282" s="119"/>
      <c r="B282" s="119"/>
      <c r="C282" s="118"/>
      <c r="D282" s="119"/>
      <c r="E282" s="121"/>
      <c r="F282" s="112"/>
      <c r="G282" s="100"/>
      <c r="H282" s="101"/>
      <c r="I282" s="102"/>
      <c r="J282" s="103"/>
      <c r="K282" s="104"/>
      <c r="L282" s="105"/>
      <c r="M282" s="106"/>
    </row>
    <row r="283" spans="1:13" ht="15" customHeight="1" x14ac:dyDescent="0.25">
      <c r="A283" s="122"/>
      <c r="B283" s="122"/>
      <c r="C283" s="122"/>
      <c r="D283" s="122"/>
      <c r="E283" s="123"/>
      <c r="F283" s="122"/>
      <c r="G283" s="124">
        <f>SUBTOTAL(9,G266:G281)</f>
        <v>620150.24747000006</v>
      </c>
      <c r="H283" s="125"/>
      <c r="I283" s="126"/>
      <c r="J283" s="103">
        <f>SUBTOTAL(9,J266:J281)</f>
        <v>-325536.11578000005</v>
      </c>
      <c r="K283" s="127"/>
      <c r="L283" s="128"/>
      <c r="M283" s="129">
        <f>SUBTOTAL(9,M266:M281)</f>
        <v>294614.13169000001</v>
      </c>
    </row>
    <row r="284" spans="1:13" x14ac:dyDescent="0.25">
      <c r="A284" s="439" t="s">
        <v>157</v>
      </c>
      <c r="B284" s="435"/>
      <c r="C284" s="435"/>
      <c r="D284" s="435"/>
      <c r="E284" s="66"/>
      <c r="F284" s="67"/>
      <c r="G284" s="68"/>
      <c r="H284" s="69"/>
      <c r="I284" s="70"/>
      <c r="J284" s="71"/>
      <c r="K284" s="72"/>
      <c r="L284" s="72"/>
      <c r="M284" s="73"/>
    </row>
    <row r="285" spans="1:13" x14ac:dyDescent="0.25">
      <c r="A285" s="43"/>
      <c r="B285" s="74"/>
      <c r="C285" s="74"/>
      <c r="D285" s="74"/>
      <c r="E285" s="66"/>
      <c r="F285" s="67"/>
      <c r="G285" s="68"/>
      <c r="H285" s="69"/>
      <c r="I285" s="70"/>
      <c r="J285" s="71"/>
      <c r="K285" s="72"/>
      <c r="L285" s="72"/>
      <c r="M285" s="73"/>
    </row>
    <row r="286" spans="1:13" ht="15.75" x14ac:dyDescent="0.25">
      <c r="A286" s="75" t="s">
        <v>39</v>
      </c>
      <c r="B286" s="76" t="s">
        <v>40</v>
      </c>
      <c r="C286" s="74"/>
      <c r="D286" s="74"/>
      <c r="E286" s="436" t="s">
        <v>41</v>
      </c>
      <c r="F286" s="436"/>
      <c r="G286" s="436"/>
      <c r="H286" s="437" t="s">
        <v>42</v>
      </c>
      <c r="I286" s="437"/>
      <c r="J286" s="437"/>
      <c r="K286" s="438" t="s">
        <v>13</v>
      </c>
      <c r="L286" s="438"/>
      <c r="M286" s="438"/>
    </row>
    <row r="287" spans="1:13" ht="24" x14ac:dyDescent="0.25">
      <c r="A287" s="77" t="s">
        <v>43</v>
      </c>
      <c r="B287" s="78" t="s">
        <v>44</v>
      </c>
      <c r="C287" s="77" t="s">
        <v>44</v>
      </c>
      <c r="D287" s="78" t="s">
        <v>45</v>
      </c>
      <c r="E287" s="79" t="s">
        <v>46</v>
      </c>
      <c r="F287" s="80" t="s">
        <v>47</v>
      </c>
      <c r="G287" s="81" t="s">
        <v>48</v>
      </c>
      <c r="H287" s="82" t="s">
        <v>46</v>
      </c>
      <c r="I287" s="83" t="s">
        <v>49</v>
      </c>
      <c r="J287" s="84" t="s">
        <v>48</v>
      </c>
      <c r="K287" s="85" t="s">
        <v>46</v>
      </c>
      <c r="L287" s="86" t="s">
        <v>49</v>
      </c>
      <c r="M287" s="87" t="s">
        <v>50</v>
      </c>
    </row>
    <row r="288" spans="1:13" x14ac:dyDescent="0.25">
      <c r="A288" s="88" t="s">
        <v>51</v>
      </c>
      <c r="B288" s="89" t="s">
        <v>52</v>
      </c>
      <c r="C288" s="90"/>
      <c r="D288" s="90"/>
      <c r="E288" s="90"/>
      <c r="F288" s="91"/>
      <c r="G288" s="92"/>
      <c r="H288" s="92"/>
      <c r="I288" s="92"/>
      <c r="J288" s="92"/>
      <c r="K288" s="92"/>
      <c r="L288" s="92"/>
      <c r="M288" s="92"/>
    </row>
    <row r="289" spans="1:13" ht="60" x14ac:dyDescent="0.25">
      <c r="A289" s="107" t="s">
        <v>53</v>
      </c>
      <c r="B289" s="108" t="s">
        <v>54</v>
      </c>
      <c r="C289" s="116" t="s">
        <v>55</v>
      </c>
      <c r="D289" s="110" t="s">
        <v>56</v>
      </c>
      <c r="E289" s="117">
        <v>196.26599999999999</v>
      </c>
      <c r="F289" s="99">
        <v>55.24</v>
      </c>
      <c r="G289" s="100">
        <f t="shared" ref="G289" si="197">IF(ISBLANK(F289),"",(E289*F289))</f>
        <v>10841.733840000001</v>
      </c>
      <c r="H289" s="101">
        <f>-E291</f>
        <v>-22.05</v>
      </c>
      <c r="I289" s="102">
        <f t="shared" ref="I289" si="198">F289</f>
        <v>55.24</v>
      </c>
      <c r="J289" s="103">
        <f t="shared" ref="J289:J291" si="199">IF(ISBLANK(I289),"",(H289*I289))</f>
        <v>-1218.0420000000001</v>
      </c>
      <c r="K289" s="104">
        <f>E289+H289</f>
        <v>174.21599999999998</v>
      </c>
      <c r="L289" s="105">
        <f t="shared" ref="L289" si="200">F289</f>
        <v>55.24</v>
      </c>
      <c r="M289" s="106">
        <f t="shared" ref="M289" si="201">IF(ISBLANK(L289),"",(K289*L289))</f>
        <v>9623.6918399999995</v>
      </c>
    </row>
    <row r="290" spans="1:13" ht="19.5" x14ac:dyDescent="0.25">
      <c r="A290" s="77"/>
      <c r="B290" s="14"/>
      <c r="C290" s="109" t="s">
        <v>136</v>
      </c>
      <c r="D290" s="14"/>
      <c r="E290" s="14"/>
      <c r="F290" s="137"/>
      <c r="G290" s="81"/>
      <c r="H290" s="82"/>
      <c r="I290" s="83"/>
      <c r="J290" s="103" t="str">
        <f t="shared" si="199"/>
        <v/>
      </c>
      <c r="K290" s="85"/>
      <c r="L290" s="86"/>
      <c r="M290" s="87"/>
    </row>
    <row r="291" spans="1:13" x14ac:dyDescent="0.25">
      <c r="A291" s="77"/>
      <c r="B291" s="78"/>
      <c r="C291" s="138" t="s">
        <v>89</v>
      </c>
      <c r="D291" s="119"/>
      <c r="E291" s="120">
        <v>22.05</v>
      </c>
      <c r="F291" s="80"/>
      <c r="G291" s="81"/>
      <c r="H291" s="82"/>
      <c r="I291" s="83"/>
      <c r="J291" s="103" t="str">
        <f t="shared" si="199"/>
        <v/>
      </c>
      <c r="K291" s="85"/>
      <c r="L291" s="86"/>
      <c r="M291" s="87"/>
    </row>
    <row r="292" spans="1:13" x14ac:dyDescent="0.25">
      <c r="A292" s="88" t="s">
        <v>59</v>
      </c>
      <c r="B292" s="89" t="s">
        <v>60</v>
      </c>
      <c r="C292" s="90"/>
      <c r="D292" s="90"/>
      <c r="E292" s="90"/>
      <c r="F292" s="91"/>
      <c r="G292" s="92"/>
      <c r="H292" s="92"/>
      <c r="I292" s="92"/>
      <c r="J292" s="92"/>
      <c r="K292" s="92"/>
      <c r="L292" s="92"/>
      <c r="M292" s="92"/>
    </row>
    <row r="293" spans="1:13" ht="30" x14ac:dyDescent="0.25">
      <c r="A293" s="107" t="s">
        <v>101</v>
      </c>
      <c r="B293" s="108" t="s">
        <v>62</v>
      </c>
      <c r="C293" s="116" t="s">
        <v>63</v>
      </c>
      <c r="D293" s="110" t="s">
        <v>56</v>
      </c>
      <c r="E293" s="117">
        <v>196.26599999999999</v>
      </c>
      <c r="F293" s="99">
        <v>18.04</v>
      </c>
      <c r="G293" s="100">
        <f t="shared" ref="G293:G300" si="202">IF(ISBLANK(F293),"",(E293*F293))</f>
        <v>3540.6386399999997</v>
      </c>
      <c r="H293" s="101">
        <f>-E294</f>
        <v>-22.05</v>
      </c>
      <c r="I293" s="102">
        <f t="shared" ref="I293:I302" si="203">F293</f>
        <v>18.04</v>
      </c>
      <c r="J293" s="103">
        <f t="shared" ref="J293:J302" si="204">IF(ISBLANK(I293),"",(H293*I293))</f>
        <v>-397.78199999999998</v>
      </c>
      <c r="K293" s="104">
        <f>E293+H293</f>
        <v>174.21599999999998</v>
      </c>
      <c r="L293" s="105">
        <f t="shared" ref="L293:L302" si="205">F293</f>
        <v>18.04</v>
      </c>
      <c r="M293" s="106">
        <f t="shared" ref="M293:M302" si="206">IF(ISBLANK(L293),"",(K293*L293))</f>
        <v>3142.8566399999995</v>
      </c>
    </row>
    <row r="294" spans="1:13" x14ac:dyDescent="0.25">
      <c r="A294" s="107"/>
      <c r="B294" s="108"/>
      <c r="C294" s="118" t="s">
        <v>89</v>
      </c>
      <c r="D294" s="119"/>
      <c r="E294" s="120">
        <v>22.05</v>
      </c>
      <c r="F294" s="112"/>
      <c r="G294" s="100" t="str">
        <f t="shared" si="202"/>
        <v/>
      </c>
      <c r="H294" s="101"/>
      <c r="I294" s="102"/>
      <c r="J294" s="103"/>
      <c r="K294" s="104"/>
      <c r="L294" s="105"/>
      <c r="M294" s="106"/>
    </row>
    <row r="295" spans="1:13" ht="60" x14ac:dyDescent="0.25">
      <c r="A295" s="107" t="s">
        <v>90</v>
      </c>
      <c r="B295" s="108" t="s">
        <v>66</v>
      </c>
      <c r="C295" s="116" t="s">
        <v>67</v>
      </c>
      <c r="D295" s="110" t="s">
        <v>56</v>
      </c>
      <c r="E295" s="117">
        <v>22.05</v>
      </c>
      <c r="F295" s="99">
        <v>396.71</v>
      </c>
      <c r="G295" s="100">
        <f t="shared" si="202"/>
        <v>8747.4555</v>
      </c>
      <c r="H295" s="101">
        <f>-E296</f>
        <v>-22.05</v>
      </c>
      <c r="I295" s="102">
        <f t="shared" si="203"/>
        <v>396.71</v>
      </c>
      <c r="J295" s="103">
        <f t="shared" si="204"/>
        <v>-8747.4555</v>
      </c>
      <c r="K295" s="104">
        <f>E295+H295</f>
        <v>0</v>
      </c>
      <c r="L295" s="105">
        <f t="shared" si="205"/>
        <v>396.71</v>
      </c>
      <c r="M295" s="106">
        <f t="shared" si="206"/>
        <v>0</v>
      </c>
    </row>
    <row r="296" spans="1:13" x14ac:dyDescent="0.25">
      <c r="A296" s="107"/>
      <c r="B296" s="108"/>
      <c r="C296" s="113" t="s">
        <v>89</v>
      </c>
      <c r="D296" s="114"/>
      <c r="E296" s="115">
        <v>22.05</v>
      </c>
      <c r="F296" s="112"/>
      <c r="G296" s="100" t="str">
        <f t="shared" si="202"/>
        <v/>
      </c>
      <c r="H296" s="101"/>
      <c r="I296" s="102"/>
      <c r="J296" s="103"/>
      <c r="K296" s="104"/>
      <c r="L296" s="105"/>
      <c r="M296" s="106"/>
    </row>
    <row r="297" spans="1:13" x14ac:dyDescent="0.25">
      <c r="A297" s="88" t="s">
        <v>68</v>
      </c>
      <c r="B297" s="89" t="s">
        <v>69</v>
      </c>
      <c r="C297" s="90"/>
      <c r="D297" s="90"/>
      <c r="E297" s="90"/>
      <c r="F297" s="91"/>
      <c r="G297" s="92"/>
      <c r="H297" s="92"/>
      <c r="I297" s="92"/>
      <c r="J297" s="92"/>
      <c r="K297" s="92"/>
      <c r="L297" s="92"/>
      <c r="M297" s="92"/>
    </row>
    <row r="298" spans="1:13" ht="30" x14ac:dyDescent="0.25">
      <c r="A298" s="107" t="s">
        <v>102</v>
      </c>
      <c r="B298" s="108" t="s">
        <v>71</v>
      </c>
      <c r="C298" s="116" t="s">
        <v>72</v>
      </c>
      <c r="D298" s="110" t="s">
        <v>73</v>
      </c>
      <c r="E298" s="117">
        <v>420.92</v>
      </c>
      <c r="F298" s="99">
        <v>72.34</v>
      </c>
      <c r="G298" s="100">
        <f t="shared" si="202"/>
        <v>30449.352800000004</v>
      </c>
      <c r="H298" s="101">
        <f>H299</f>
        <v>-11</v>
      </c>
      <c r="I298" s="102">
        <f>F298</f>
        <v>72.34</v>
      </c>
      <c r="J298" s="103">
        <f t="shared" si="204"/>
        <v>-795.74</v>
      </c>
      <c r="K298" s="104">
        <f>E298+H298</f>
        <v>409.92</v>
      </c>
      <c r="L298" s="105">
        <f>F298</f>
        <v>72.34</v>
      </c>
      <c r="M298" s="106">
        <f t="shared" si="206"/>
        <v>29653.612800000003</v>
      </c>
    </row>
    <row r="299" spans="1:13" ht="75" x14ac:dyDescent="0.25">
      <c r="A299" s="107" t="s">
        <v>103</v>
      </c>
      <c r="B299" s="108" t="s">
        <v>76</v>
      </c>
      <c r="C299" s="116" t="s">
        <v>77</v>
      </c>
      <c r="D299" s="110" t="s">
        <v>73</v>
      </c>
      <c r="E299" s="117">
        <v>215.96</v>
      </c>
      <c r="F299" s="99">
        <v>87.65</v>
      </c>
      <c r="G299" s="100">
        <f t="shared" si="202"/>
        <v>18928.894</v>
      </c>
      <c r="H299" s="101">
        <f>-E300</f>
        <v>-11</v>
      </c>
      <c r="I299" s="102">
        <f t="shared" ref="I299" si="207">F299</f>
        <v>87.65</v>
      </c>
      <c r="J299" s="103">
        <f t="shared" si="204"/>
        <v>-964.15000000000009</v>
      </c>
      <c r="K299" s="104">
        <f>E299+H299</f>
        <v>204.96</v>
      </c>
      <c r="L299" s="105">
        <f t="shared" ref="L299" si="208">F299</f>
        <v>87.65</v>
      </c>
      <c r="M299" s="106">
        <f t="shared" si="206"/>
        <v>17964.744000000002</v>
      </c>
    </row>
    <row r="300" spans="1:13" x14ac:dyDescent="0.25">
      <c r="A300" s="107"/>
      <c r="B300" s="108"/>
      <c r="C300" s="113" t="s">
        <v>74</v>
      </c>
      <c r="D300" s="114"/>
      <c r="E300" s="115">
        <v>11</v>
      </c>
      <c r="F300" s="112"/>
      <c r="G300" s="100" t="str">
        <f t="shared" si="202"/>
        <v/>
      </c>
      <c r="H300" s="101"/>
      <c r="I300" s="102"/>
      <c r="J300" s="103" t="str">
        <f t="shared" si="204"/>
        <v/>
      </c>
      <c r="K300" s="104"/>
      <c r="L300" s="105"/>
      <c r="M300" s="106" t="str">
        <f t="shared" si="206"/>
        <v/>
      </c>
    </row>
    <row r="301" spans="1:13" x14ac:dyDescent="0.25">
      <c r="A301" s="88" t="s">
        <v>78</v>
      </c>
      <c r="B301" s="89" t="s">
        <v>79</v>
      </c>
      <c r="C301" s="90"/>
      <c r="D301" s="90"/>
      <c r="E301" s="90"/>
      <c r="F301" s="91"/>
      <c r="G301" s="92"/>
      <c r="H301" s="92"/>
      <c r="I301" s="92"/>
      <c r="J301" s="92"/>
      <c r="K301" s="92"/>
      <c r="L301" s="92"/>
      <c r="M301" s="92"/>
    </row>
    <row r="302" spans="1:13" ht="45" x14ac:dyDescent="0.25">
      <c r="A302" s="107" t="s">
        <v>95</v>
      </c>
      <c r="B302" s="108" t="s">
        <v>81</v>
      </c>
      <c r="C302" s="116" t="s">
        <v>82</v>
      </c>
      <c r="D302" s="110" t="s">
        <v>83</v>
      </c>
      <c r="E302" s="117">
        <v>152.25700000000001</v>
      </c>
      <c r="F302" s="99">
        <v>129.72</v>
      </c>
      <c r="G302" s="100">
        <f t="shared" ref="G302:G304" si="209">IF(ISBLANK(F302),"",(E302*F302))</f>
        <v>19750.778040000001</v>
      </c>
      <c r="H302" s="101">
        <v>-2.8220000000000001</v>
      </c>
      <c r="I302" s="102">
        <f t="shared" si="203"/>
        <v>129.72</v>
      </c>
      <c r="J302" s="103">
        <f t="shared" si="204"/>
        <v>-366.06984</v>
      </c>
      <c r="K302" s="104">
        <f>E302+H302</f>
        <v>149.435</v>
      </c>
      <c r="L302" s="105">
        <f t="shared" si="205"/>
        <v>129.72</v>
      </c>
      <c r="M302" s="106">
        <f t="shared" si="206"/>
        <v>19384.708200000001</v>
      </c>
    </row>
    <row r="303" spans="1:13" x14ac:dyDescent="0.25">
      <c r="A303" s="107"/>
      <c r="B303" s="130"/>
      <c r="C303" s="118" t="s">
        <v>158</v>
      </c>
      <c r="D303" s="119"/>
      <c r="E303" s="120">
        <f>E291*0.128</f>
        <v>2.8224</v>
      </c>
      <c r="F303" s="131"/>
      <c r="G303" s="100" t="str">
        <f t="shared" si="209"/>
        <v/>
      </c>
      <c r="H303" s="101"/>
      <c r="I303" s="102"/>
      <c r="J303" s="103"/>
      <c r="K303" s="104"/>
      <c r="L303" s="105"/>
      <c r="M303" s="106"/>
    </row>
    <row r="304" spans="1:13" ht="60" x14ac:dyDescent="0.25">
      <c r="A304" s="107" t="s">
        <v>106</v>
      </c>
      <c r="B304" s="108" t="s">
        <v>85</v>
      </c>
      <c r="C304" s="116" t="s">
        <v>86</v>
      </c>
      <c r="D304" s="110" t="s">
        <v>83</v>
      </c>
      <c r="E304" s="117">
        <v>38.716000000000001</v>
      </c>
      <c r="F304" s="99">
        <v>257.77999999999997</v>
      </c>
      <c r="G304" s="100">
        <f t="shared" si="209"/>
        <v>9980.2104799999997</v>
      </c>
      <c r="H304" s="101">
        <f>H302</f>
        <v>-2.8220000000000001</v>
      </c>
      <c r="I304" s="102">
        <f t="shared" ref="I304" si="210">F304</f>
        <v>257.77999999999997</v>
      </c>
      <c r="J304" s="103">
        <f t="shared" ref="J304" si="211">IF(ISBLANK(I304),"",(H304*I304))</f>
        <v>-727.45515999999998</v>
      </c>
      <c r="K304" s="104">
        <f t="shared" ref="K304" si="212">E304+H304</f>
        <v>35.893999999999998</v>
      </c>
      <c r="L304" s="105">
        <f t="shared" ref="L304" si="213">F304</f>
        <v>257.77999999999997</v>
      </c>
      <c r="M304" s="106">
        <f t="shared" ref="M304" si="214">IF(ISBLANK(L304),"",(K304*L304))</f>
        <v>9252.7553199999984</v>
      </c>
    </row>
    <row r="305" spans="1:13" x14ac:dyDescent="0.25">
      <c r="A305" s="119"/>
      <c r="B305" s="119"/>
      <c r="C305" s="118"/>
      <c r="D305" s="119"/>
      <c r="E305" s="121"/>
      <c r="F305" s="112"/>
      <c r="G305" s="100"/>
      <c r="H305" s="101"/>
      <c r="I305" s="102"/>
      <c r="J305" s="103"/>
      <c r="K305" s="104"/>
      <c r="L305" s="105"/>
      <c r="M305" s="106"/>
    </row>
    <row r="306" spans="1:13" x14ac:dyDescent="0.25">
      <c r="A306" s="122"/>
      <c r="B306" s="122"/>
      <c r="C306" s="122"/>
      <c r="D306" s="122"/>
      <c r="E306" s="123"/>
      <c r="F306" s="122"/>
      <c r="G306" s="124">
        <f>SUBTOTAL(9,G289:G304)</f>
        <v>102239.06330000001</v>
      </c>
      <c r="H306" s="125"/>
      <c r="I306" s="126"/>
      <c r="J306" s="103">
        <f>SUBTOTAL(9,J289:J304)</f>
        <v>-13216.6945</v>
      </c>
      <c r="K306" s="127"/>
      <c r="L306" s="128"/>
      <c r="M306" s="129">
        <f>SUBTOTAL(9,M289:M304)</f>
        <v>89022.368799999997</v>
      </c>
    </row>
    <row r="307" spans="1:13" x14ac:dyDescent="0.25">
      <c r="A307" s="434" t="s">
        <v>159</v>
      </c>
      <c r="B307" s="435"/>
      <c r="C307" s="435"/>
      <c r="D307" s="435"/>
      <c r="E307" s="66"/>
      <c r="F307" s="67"/>
      <c r="G307" s="68"/>
      <c r="H307" s="69"/>
      <c r="I307" s="70"/>
      <c r="J307" s="71"/>
      <c r="K307" s="72"/>
      <c r="L307" s="72"/>
      <c r="M307" s="73"/>
    </row>
    <row r="308" spans="1:13" x14ac:dyDescent="0.25">
      <c r="A308" s="43"/>
      <c r="B308" s="74"/>
      <c r="C308" s="74"/>
      <c r="D308" s="74"/>
      <c r="E308" s="66"/>
      <c r="F308" s="67"/>
      <c r="G308" s="68"/>
      <c r="H308" s="69"/>
      <c r="I308" s="70"/>
      <c r="J308" s="71"/>
      <c r="K308" s="72"/>
      <c r="L308" s="72"/>
      <c r="M308" s="73"/>
    </row>
    <row r="309" spans="1:13" ht="15.75" x14ac:dyDescent="0.25">
      <c r="A309" s="75" t="s">
        <v>39</v>
      </c>
      <c r="B309" s="76" t="s">
        <v>40</v>
      </c>
      <c r="C309" s="74"/>
      <c r="D309" s="74"/>
      <c r="E309" s="436" t="s">
        <v>41</v>
      </c>
      <c r="F309" s="436"/>
      <c r="G309" s="436"/>
      <c r="H309" s="437" t="s">
        <v>42</v>
      </c>
      <c r="I309" s="437"/>
      <c r="J309" s="437"/>
      <c r="K309" s="438" t="s">
        <v>13</v>
      </c>
      <c r="L309" s="438"/>
      <c r="M309" s="438"/>
    </row>
    <row r="310" spans="1:13" ht="24" x14ac:dyDescent="0.25">
      <c r="A310" s="77" t="s">
        <v>43</v>
      </c>
      <c r="B310" s="78" t="s">
        <v>44</v>
      </c>
      <c r="C310" s="77" t="s">
        <v>44</v>
      </c>
      <c r="D310" s="78" t="s">
        <v>45</v>
      </c>
      <c r="E310" s="79" t="s">
        <v>46</v>
      </c>
      <c r="F310" s="80" t="s">
        <v>47</v>
      </c>
      <c r="G310" s="81" t="s">
        <v>48</v>
      </c>
      <c r="H310" s="82" t="s">
        <v>46</v>
      </c>
      <c r="I310" s="83" t="s">
        <v>49</v>
      </c>
      <c r="J310" s="84" t="s">
        <v>48</v>
      </c>
      <c r="K310" s="85" t="s">
        <v>46</v>
      </c>
      <c r="L310" s="86" t="s">
        <v>49</v>
      </c>
      <c r="M310" s="87" t="s">
        <v>50</v>
      </c>
    </row>
    <row r="311" spans="1:13" x14ac:dyDescent="0.25">
      <c r="A311" s="88" t="s">
        <v>51</v>
      </c>
      <c r="B311" s="89" t="s">
        <v>52</v>
      </c>
      <c r="C311" s="90"/>
      <c r="D311" s="90"/>
      <c r="E311" s="90"/>
      <c r="F311" s="91"/>
      <c r="G311" s="92"/>
      <c r="H311" s="92"/>
      <c r="I311" s="92"/>
      <c r="J311" s="92"/>
      <c r="K311" s="92"/>
      <c r="L311" s="92"/>
      <c r="M311" s="92"/>
    </row>
    <row r="312" spans="1:13" ht="60" x14ac:dyDescent="0.25">
      <c r="A312" s="107" t="s">
        <v>128</v>
      </c>
      <c r="B312" s="108" t="s">
        <v>54</v>
      </c>
      <c r="C312" s="116" t="s">
        <v>55</v>
      </c>
      <c r="D312" s="110" t="s">
        <v>56</v>
      </c>
      <c r="E312" s="117">
        <v>3610.81</v>
      </c>
      <c r="F312" s="99">
        <v>55.24</v>
      </c>
      <c r="G312" s="100">
        <f t="shared" ref="G312" si="215">IF(ISBLANK(F312),"",(E312*F312))</f>
        <v>199461.14439999999</v>
      </c>
      <c r="H312" s="101">
        <f>-E312</f>
        <v>-3610.81</v>
      </c>
      <c r="I312" s="102">
        <f t="shared" ref="I312" si="216">F312</f>
        <v>55.24</v>
      </c>
      <c r="J312" s="103">
        <f t="shared" ref="J312" si="217">IF(ISBLANK(I312),"",(H312*I312))</f>
        <v>-199461.14439999999</v>
      </c>
      <c r="K312" s="104">
        <f>E312+H312</f>
        <v>0</v>
      </c>
      <c r="L312" s="105">
        <f t="shared" ref="L312" si="218">F312</f>
        <v>55.24</v>
      </c>
      <c r="M312" s="106">
        <f t="shared" ref="M312" si="219">IF(ISBLANK(L312),"",(K312*L312))</f>
        <v>0</v>
      </c>
    </row>
    <row r="313" spans="1:13" x14ac:dyDescent="0.25">
      <c r="A313" s="88" t="s">
        <v>59</v>
      </c>
      <c r="B313" s="89" t="s">
        <v>60</v>
      </c>
      <c r="C313" s="90"/>
      <c r="D313" s="90"/>
      <c r="E313" s="90"/>
      <c r="F313" s="91"/>
      <c r="G313" s="92"/>
      <c r="H313" s="92"/>
      <c r="I313" s="92"/>
      <c r="J313" s="92"/>
      <c r="K313" s="92"/>
      <c r="L313" s="92"/>
      <c r="M313" s="92"/>
    </row>
    <row r="314" spans="1:13" ht="30" x14ac:dyDescent="0.25">
      <c r="A314" s="107" t="s">
        <v>51</v>
      </c>
      <c r="B314" s="108" t="s">
        <v>62</v>
      </c>
      <c r="C314" s="116" t="s">
        <v>63</v>
      </c>
      <c r="D314" s="110" t="s">
        <v>56</v>
      </c>
      <c r="E314" s="117">
        <v>3610.81</v>
      </c>
      <c r="F314" s="99">
        <v>18.04</v>
      </c>
      <c r="G314" s="100">
        <f t="shared" ref="G314:G315" si="220">IF(ISBLANK(F314),"",(E314*F314))</f>
        <v>65139.012399999992</v>
      </c>
      <c r="H314" s="101">
        <f>-E314</f>
        <v>-3610.81</v>
      </c>
      <c r="I314" s="102">
        <f t="shared" ref="I314:I318" si="221">F314</f>
        <v>18.04</v>
      </c>
      <c r="J314" s="103">
        <f t="shared" ref="J314:J318" si="222">IF(ISBLANK(I314),"",(H314*I314))</f>
        <v>-65139.012399999992</v>
      </c>
      <c r="K314" s="104">
        <f>E314+H314</f>
        <v>0</v>
      </c>
      <c r="L314" s="105">
        <f t="shared" ref="L314:L318" si="223">F314</f>
        <v>18.04</v>
      </c>
      <c r="M314" s="106">
        <f t="shared" ref="M314:M318" si="224">IF(ISBLANK(L314),"",(K314*L314))</f>
        <v>0</v>
      </c>
    </row>
    <row r="315" spans="1:13" ht="60" x14ac:dyDescent="0.25">
      <c r="A315" s="107" t="s">
        <v>160</v>
      </c>
      <c r="B315" s="108" t="s">
        <v>66</v>
      </c>
      <c r="C315" s="116" t="s">
        <v>67</v>
      </c>
      <c r="D315" s="110" t="s">
        <v>56</v>
      </c>
      <c r="E315" s="117">
        <v>3610.81</v>
      </c>
      <c r="F315" s="99">
        <v>396.71</v>
      </c>
      <c r="G315" s="100">
        <f t="shared" si="220"/>
        <v>1432444.4350999999</v>
      </c>
      <c r="H315" s="101">
        <f>-E315</f>
        <v>-3610.81</v>
      </c>
      <c r="I315" s="102">
        <f t="shared" si="221"/>
        <v>396.71</v>
      </c>
      <c r="J315" s="103">
        <f t="shared" si="222"/>
        <v>-1432444.4350999999</v>
      </c>
      <c r="K315" s="104">
        <f>E315+H315</f>
        <v>0</v>
      </c>
      <c r="L315" s="105">
        <f t="shared" si="223"/>
        <v>396.71</v>
      </c>
      <c r="M315" s="106">
        <f t="shared" si="224"/>
        <v>0</v>
      </c>
    </row>
    <row r="316" spans="1:13" x14ac:dyDescent="0.25">
      <c r="A316" s="88" t="s">
        <v>78</v>
      </c>
      <c r="B316" s="89" t="s">
        <v>79</v>
      </c>
      <c r="C316" s="90"/>
      <c r="D316" s="90"/>
      <c r="E316" s="90"/>
      <c r="F316" s="91"/>
      <c r="G316" s="92"/>
      <c r="H316" s="92"/>
      <c r="I316" s="92"/>
      <c r="J316" s="92"/>
      <c r="K316" s="92"/>
      <c r="L316" s="92"/>
      <c r="M316" s="92"/>
    </row>
    <row r="317" spans="1:13" ht="45" x14ac:dyDescent="0.25">
      <c r="A317" s="107" t="s">
        <v>59</v>
      </c>
      <c r="B317" s="108" t="s">
        <v>81</v>
      </c>
      <c r="C317" s="116" t="s">
        <v>82</v>
      </c>
      <c r="D317" s="110" t="s">
        <v>83</v>
      </c>
      <c r="E317" s="117">
        <v>462.18400000000003</v>
      </c>
      <c r="F317" s="99">
        <v>274.88</v>
      </c>
      <c r="G317" s="100">
        <f t="shared" ref="G317:G318" si="225">IF(ISBLANK(F317),"",(E317*F317))</f>
        <v>127045.13792000001</v>
      </c>
      <c r="H317" s="101">
        <f>-E317</f>
        <v>-462.18400000000003</v>
      </c>
      <c r="I317" s="102">
        <f t="shared" si="221"/>
        <v>274.88</v>
      </c>
      <c r="J317" s="103">
        <f t="shared" si="222"/>
        <v>-127045.13792000001</v>
      </c>
      <c r="K317" s="104">
        <f>E317+H317</f>
        <v>0</v>
      </c>
      <c r="L317" s="105">
        <f t="shared" si="223"/>
        <v>274.88</v>
      </c>
      <c r="M317" s="106">
        <f t="shared" si="224"/>
        <v>0</v>
      </c>
    </row>
    <row r="318" spans="1:13" ht="65.25" customHeight="1" x14ac:dyDescent="0.25">
      <c r="A318" s="107" t="s">
        <v>108</v>
      </c>
      <c r="B318" s="108" t="s">
        <v>85</v>
      </c>
      <c r="C318" s="116" t="s">
        <v>86</v>
      </c>
      <c r="D318" s="110" t="s">
        <v>83</v>
      </c>
      <c r="E318" s="117">
        <v>462.18400000000003</v>
      </c>
      <c r="F318" s="99">
        <v>257.77999999999997</v>
      </c>
      <c r="G318" s="100">
        <f t="shared" si="225"/>
        <v>119141.79152</v>
      </c>
      <c r="H318" s="101">
        <f>-E318</f>
        <v>-462.18400000000003</v>
      </c>
      <c r="I318" s="102">
        <f t="shared" si="221"/>
        <v>257.77999999999997</v>
      </c>
      <c r="J318" s="103">
        <f t="shared" si="222"/>
        <v>-119141.79152</v>
      </c>
      <c r="K318" s="104">
        <f t="shared" ref="K318" si="226">E318+H318</f>
        <v>0</v>
      </c>
      <c r="L318" s="105">
        <f t="shared" si="223"/>
        <v>257.77999999999997</v>
      </c>
      <c r="M318" s="106">
        <f t="shared" si="224"/>
        <v>0</v>
      </c>
    </row>
    <row r="319" spans="1:13" x14ac:dyDescent="0.25">
      <c r="A319" s="119"/>
      <c r="B319" s="119"/>
      <c r="C319" s="118"/>
      <c r="D319" s="119"/>
      <c r="E319" s="121"/>
      <c r="F319" s="112"/>
      <c r="G319" s="100"/>
      <c r="H319" s="101"/>
      <c r="I319" s="102"/>
      <c r="J319" s="103"/>
      <c r="K319" s="104"/>
      <c r="L319" s="105"/>
      <c r="M319" s="106"/>
    </row>
    <row r="320" spans="1:13" x14ac:dyDescent="0.25">
      <c r="A320" s="122"/>
      <c r="B320" s="122"/>
      <c r="C320" s="122"/>
      <c r="D320" s="122"/>
      <c r="E320" s="123"/>
      <c r="F320" s="122"/>
      <c r="G320" s="124">
        <f>SUBTOTAL(9,G312:G318)</f>
        <v>1943231.52134</v>
      </c>
      <c r="H320" s="125"/>
      <c r="I320" s="126"/>
      <c r="J320" s="103">
        <f>SUBTOTAL(9,J312:J318)</f>
        <v>-1943231.52134</v>
      </c>
      <c r="K320" s="127"/>
      <c r="L320" s="128"/>
      <c r="M320" s="129">
        <f>SUBTOTAL(9,M312:M318)</f>
        <v>0</v>
      </c>
    </row>
    <row r="321" spans="1:15" ht="15.75" thickBot="1" x14ac:dyDescent="0.3"/>
    <row r="322" spans="1:15" s="149" customFormat="1" ht="24" customHeight="1" thickBot="1" x14ac:dyDescent="0.25">
      <c r="A322" s="140"/>
      <c r="B322" s="141"/>
      <c r="C322" s="142" t="s">
        <v>162</v>
      </c>
      <c r="D322" s="143"/>
      <c r="E322" s="144"/>
      <c r="F322" s="145"/>
      <c r="G322" s="146">
        <f>SUBTOTAL(9,G14:G321)</f>
        <v>5264983.264299999</v>
      </c>
      <c r="H322" s="147"/>
      <c r="I322" s="147"/>
      <c r="J322" s="148">
        <f>SUBTOTAL(9,J14:J321)</f>
        <v>-3357033.5776900002</v>
      </c>
      <c r="K322" s="147"/>
      <c r="L322" s="147"/>
      <c r="M322" s="169">
        <f>SUBTOTAL(9,M14:M321)</f>
        <v>1907949.6866100002</v>
      </c>
      <c r="O322" s="122"/>
    </row>
    <row r="323" spans="1:15" s="149" customFormat="1" ht="24" customHeight="1" x14ac:dyDescent="0.2">
      <c r="A323" s="150"/>
      <c r="B323" s="151"/>
      <c r="C323" s="152"/>
      <c r="D323" s="153"/>
      <c r="E323" s="154"/>
      <c r="F323" s="155"/>
      <c r="G323" s="156"/>
      <c r="H323" s="157"/>
      <c r="I323" s="158"/>
      <c r="J323" s="159"/>
      <c r="K323" s="160"/>
      <c r="L323" s="160"/>
      <c r="M323" s="161"/>
      <c r="O323" s="122"/>
    </row>
    <row r="324" spans="1:15" s="149" customFormat="1" ht="24" customHeight="1" x14ac:dyDescent="0.2">
      <c r="A324" s="162"/>
      <c r="B324" s="21" t="s">
        <v>15</v>
      </c>
      <c r="C324" s="25" t="s">
        <v>163</v>
      </c>
      <c r="D324" s="162"/>
      <c r="E324" s="163"/>
      <c r="F324" s="155"/>
      <c r="G324" s="25" t="s">
        <v>17</v>
      </c>
      <c r="H324" s="157"/>
      <c r="I324" s="164"/>
      <c r="J324" s="159"/>
      <c r="K324" s="26" t="s">
        <v>19</v>
      </c>
      <c r="L324" s="161"/>
      <c r="M324" s="161"/>
      <c r="O324" s="122"/>
    </row>
    <row r="325" spans="1:15" s="149" customFormat="1" ht="18" customHeight="1" x14ac:dyDescent="0.2">
      <c r="A325" s="162"/>
      <c r="B325" s="21"/>
      <c r="C325" s="25"/>
      <c r="D325" s="162"/>
      <c r="E325" s="163"/>
      <c r="F325" s="155"/>
      <c r="G325" s="25"/>
      <c r="H325" s="157"/>
      <c r="I325" s="164"/>
      <c r="J325" s="159"/>
      <c r="K325" s="26"/>
      <c r="L325" s="161"/>
      <c r="M325" s="161"/>
      <c r="O325" s="122"/>
    </row>
    <row r="326" spans="1:15" s="150" customFormat="1" ht="24.95" customHeight="1" x14ac:dyDescent="0.25">
      <c r="A326" s="162"/>
      <c r="B326" s="21" t="s">
        <v>16</v>
      </c>
      <c r="C326" s="21" t="s">
        <v>164</v>
      </c>
      <c r="D326" s="162"/>
      <c r="E326" s="163"/>
      <c r="F326" s="155"/>
      <c r="G326" s="21" t="s">
        <v>16</v>
      </c>
      <c r="H326" s="157"/>
      <c r="I326" s="164"/>
      <c r="J326" s="159"/>
      <c r="K326" s="21" t="s">
        <v>16</v>
      </c>
      <c r="L326" s="161"/>
      <c r="M326" s="161"/>
      <c r="N326" s="161"/>
      <c r="O326" s="161"/>
    </row>
    <row r="327" spans="1:15" s="43" customFormat="1" ht="12" x14ac:dyDescent="0.2">
      <c r="E327" s="67"/>
      <c r="F327" s="165"/>
      <c r="G327" s="166"/>
      <c r="H327" s="167"/>
      <c r="I327" s="168"/>
      <c r="J327" s="71"/>
      <c r="K327" s="72"/>
      <c r="L327" s="72"/>
      <c r="M327" s="73"/>
      <c r="O327" s="74"/>
    </row>
    <row r="329" spans="1:15" x14ac:dyDescent="0.25">
      <c r="J329" s="428"/>
    </row>
  </sheetData>
  <mergeCells count="56">
    <mergeCell ref="E81:G81"/>
    <mergeCell ref="H81:J81"/>
    <mergeCell ref="K81:M81"/>
    <mergeCell ref="A9:D9"/>
    <mergeCell ref="E11:G11"/>
    <mergeCell ref="H11:J11"/>
    <mergeCell ref="K11:M11"/>
    <mergeCell ref="A33:D33"/>
    <mergeCell ref="E35:G35"/>
    <mergeCell ref="H35:J35"/>
    <mergeCell ref="K35:M35"/>
    <mergeCell ref="A56:D56"/>
    <mergeCell ref="E58:G58"/>
    <mergeCell ref="H58:J58"/>
    <mergeCell ref="K58:M58"/>
    <mergeCell ref="A79:D79"/>
    <mergeCell ref="E173:G173"/>
    <mergeCell ref="H173:J173"/>
    <mergeCell ref="K173:M173"/>
    <mergeCell ref="A102:D102"/>
    <mergeCell ref="E104:G104"/>
    <mergeCell ref="H104:J104"/>
    <mergeCell ref="K104:M104"/>
    <mergeCell ref="A125:D125"/>
    <mergeCell ref="E127:G127"/>
    <mergeCell ref="H127:J127"/>
    <mergeCell ref="K127:M127"/>
    <mergeCell ref="A148:D148"/>
    <mergeCell ref="E150:G150"/>
    <mergeCell ref="H150:J150"/>
    <mergeCell ref="K150:M150"/>
    <mergeCell ref="A171:D171"/>
    <mergeCell ref="E263:G263"/>
    <mergeCell ref="H263:J263"/>
    <mergeCell ref="K263:M263"/>
    <mergeCell ref="A193:D193"/>
    <mergeCell ref="E195:G195"/>
    <mergeCell ref="H195:J195"/>
    <mergeCell ref="K195:M195"/>
    <mergeCell ref="A216:D216"/>
    <mergeCell ref="E218:G218"/>
    <mergeCell ref="H218:J218"/>
    <mergeCell ref="K218:M218"/>
    <mergeCell ref="A239:D239"/>
    <mergeCell ref="E241:G241"/>
    <mergeCell ref="H241:J241"/>
    <mergeCell ref="K241:M241"/>
    <mergeCell ref="A261:D261"/>
    <mergeCell ref="A307:D307"/>
    <mergeCell ref="E309:G309"/>
    <mergeCell ref="H309:J309"/>
    <mergeCell ref="K309:M309"/>
    <mergeCell ref="A284:D284"/>
    <mergeCell ref="E286:G286"/>
    <mergeCell ref="H286:J286"/>
    <mergeCell ref="K286:M286"/>
  </mergeCells>
  <conditionalFormatting sqref="AB1:AH1 A1:Z1">
    <cfRule type="cellIs" dxfId="9" priority="3" stopIfTrue="1" operator="lessThan">
      <formula>0</formula>
    </cfRule>
  </conditionalFormatting>
  <conditionalFormatting sqref="D3">
    <cfRule type="cellIs" dxfId="8" priority="1" stopIfTrue="1" operator="lessThan">
      <formula>0</formula>
    </cfRule>
  </conditionalFormatting>
  <pageMargins left="0.7" right="0.7" top="0.78740157499999996" bottom="0.78740157499999996" header="0.3" footer="0.3"/>
  <pageSetup paperSize="9" scale="61" orientation="landscape" r:id="rId1"/>
  <rowBreaks count="13" manualBreakCount="13">
    <brk id="32" max="12" man="1"/>
    <brk id="55" max="12" man="1"/>
    <brk id="78" max="12" man="1"/>
    <brk id="101" max="12" man="1"/>
    <brk id="124" max="12" man="1"/>
    <brk id="147" max="12" man="1"/>
    <brk id="170" max="12" man="1"/>
    <brk id="192" max="12" man="1"/>
    <brk id="215" max="12" man="1"/>
    <brk id="238" max="12" man="1"/>
    <brk id="260" max="12" man="1"/>
    <brk id="283" max="12" man="1"/>
    <brk id="306" max="12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09EF4-16F6-477E-B4B0-1CBAFE0AFFA4}">
  <dimension ref="A1:AH213"/>
  <sheetViews>
    <sheetView view="pageBreakPreview" topLeftCell="A172" zoomScale="60" zoomScaleNormal="100" workbookViewId="0">
      <selection activeCell="C8" sqref="C8"/>
    </sheetView>
  </sheetViews>
  <sheetFormatPr defaultRowHeight="15" x14ac:dyDescent="0.25"/>
  <cols>
    <col min="1" max="1" width="9.42578125" customWidth="1"/>
    <col min="2" max="2" width="4" bestFit="1" customWidth="1"/>
    <col min="3" max="3" width="15.140625" customWidth="1"/>
    <col min="4" max="4" width="86.85546875" bestFit="1" customWidth="1"/>
    <col min="5" max="5" width="3.7109375" bestFit="1" customWidth="1"/>
    <col min="6" max="6" width="8.85546875" bestFit="1" customWidth="1"/>
    <col min="7" max="7" width="20.140625" bestFit="1" customWidth="1"/>
    <col min="8" max="8" width="16.85546875" bestFit="1" customWidth="1"/>
    <col min="9" max="9" width="10.5703125" bestFit="1" customWidth="1"/>
    <col min="10" max="10" width="7.7109375" bestFit="1" customWidth="1"/>
    <col min="11" max="11" width="15.42578125" bestFit="1" customWidth="1"/>
  </cols>
  <sheetData>
    <row r="1" spans="1:34" s="43" customFormat="1" ht="12.75" x14ac:dyDescent="0.2">
      <c r="A1" s="39"/>
      <c r="B1" s="39"/>
      <c r="C1" s="39"/>
      <c r="D1" s="39"/>
      <c r="E1" s="40"/>
      <c r="F1" s="39"/>
      <c r="G1" s="41"/>
      <c r="H1" s="39"/>
      <c r="I1" s="39"/>
      <c r="J1" s="39"/>
      <c r="K1" s="39"/>
      <c r="L1" s="39"/>
      <c r="M1" s="39"/>
      <c r="N1" s="39"/>
      <c r="O1" s="42"/>
      <c r="P1" s="42"/>
      <c r="Q1" s="42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</row>
    <row r="2" spans="1:34" s="43" customFormat="1" ht="15.75" x14ac:dyDescent="0.25">
      <c r="A2" s="4"/>
      <c r="B2" s="44"/>
      <c r="C2" s="2" t="s">
        <v>0</v>
      </c>
      <c r="D2" s="3" t="s">
        <v>20</v>
      </c>
      <c r="E2" s="45"/>
      <c r="F2" s="5"/>
      <c r="G2" s="46"/>
      <c r="H2" s="47"/>
      <c r="I2" s="47"/>
      <c r="J2" s="47"/>
      <c r="K2" s="48"/>
      <c r="L2" s="48"/>
      <c r="M2" s="48"/>
      <c r="N2" s="47"/>
      <c r="O2" s="49"/>
      <c r="P2" s="50"/>
      <c r="Q2" s="49"/>
      <c r="R2" s="47"/>
      <c r="S2" s="48"/>
      <c r="T2" s="47"/>
      <c r="U2" s="48"/>
      <c r="V2" s="47"/>
      <c r="W2" s="48"/>
      <c r="X2" s="47"/>
      <c r="Y2" s="48"/>
      <c r="Z2" s="47"/>
      <c r="AA2" s="48"/>
      <c r="AB2" s="47"/>
      <c r="AC2" s="48"/>
      <c r="AD2" s="47"/>
      <c r="AE2" s="51"/>
      <c r="AF2" s="52"/>
      <c r="AG2" s="53"/>
      <c r="AH2" s="54"/>
    </row>
    <row r="3" spans="1:34" s="43" customFormat="1" ht="15.75" x14ac:dyDescent="0.25">
      <c r="A3" s="4"/>
      <c r="B3" s="44"/>
      <c r="C3" s="2" t="s">
        <v>1</v>
      </c>
      <c r="D3" s="3" t="s">
        <v>21</v>
      </c>
      <c r="E3" s="45"/>
      <c r="F3" s="5"/>
      <c r="G3" s="46"/>
      <c r="H3" s="47"/>
      <c r="I3" s="47"/>
      <c r="J3" s="47"/>
      <c r="K3" s="48"/>
      <c r="L3" s="48"/>
      <c r="M3" s="48"/>
      <c r="N3" s="47"/>
      <c r="O3" s="49"/>
      <c r="P3" s="50"/>
      <c r="Q3" s="49"/>
      <c r="R3" s="47"/>
      <c r="S3" s="48"/>
      <c r="T3" s="47"/>
      <c r="U3" s="48"/>
      <c r="V3" s="47"/>
      <c r="W3" s="48"/>
      <c r="X3" s="47"/>
      <c r="Y3" s="48"/>
      <c r="Z3" s="47"/>
      <c r="AA3" s="48"/>
      <c r="AB3" s="47"/>
      <c r="AC3" s="48"/>
      <c r="AD3" s="47"/>
      <c r="AE3" s="51"/>
      <c r="AF3" s="52"/>
      <c r="AG3" s="53"/>
      <c r="AH3" s="54"/>
    </row>
    <row r="4" spans="1:34" s="43" customFormat="1" ht="15.75" x14ac:dyDescent="0.25">
      <c r="A4" s="4"/>
      <c r="B4" s="44"/>
      <c r="C4" s="7" t="s">
        <v>2</v>
      </c>
      <c r="D4" s="8" t="s">
        <v>23</v>
      </c>
      <c r="E4" s="45"/>
      <c r="F4" s="5"/>
      <c r="G4" s="46"/>
      <c r="H4" s="47"/>
      <c r="I4" s="47"/>
      <c r="J4" s="47"/>
      <c r="K4" s="48"/>
      <c r="L4" s="48"/>
      <c r="M4" s="48"/>
      <c r="N4" s="47"/>
      <c r="O4" s="49"/>
      <c r="P4" s="50"/>
      <c r="Q4" s="49"/>
      <c r="R4" s="47"/>
      <c r="S4" s="48"/>
      <c r="T4" s="47"/>
      <c r="U4" s="48"/>
      <c r="V4" s="47"/>
      <c r="W4" s="48"/>
      <c r="X4" s="47"/>
      <c r="Y4" s="48"/>
      <c r="Z4" s="47"/>
      <c r="AA4" s="48"/>
      <c r="AB4" s="47"/>
      <c r="AC4" s="48"/>
      <c r="AD4" s="47"/>
      <c r="AE4" s="51"/>
      <c r="AF4" s="52"/>
      <c r="AG4" s="53"/>
      <c r="AH4" s="54"/>
    </row>
    <row r="5" spans="1:34" s="43" customFormat="1" ht="15.75" x14ac:dyDescent="0.25">
      <c r="A5" s="44"/>
      <c r="B5" s="44"/>
      <c r="C5" s="7" t="s">
        <v>3</v>
      </c>
      <c r="D5" s="9" t="s">
        <v>22</v>
      </c>
      <c r="E5" s="55"/>
      <c r="F5" s="56"/>
      <c r="G5" s="46"/>
      <c r="H5" s="57"/>
      <c r="I5" s="57"/>
      <c r="J5" s="57"/>
      <c r="K5" s="58"/>
      <c r="L5" s="58"/>
      <c r="M5" s="58"/>
      <c r="N5" s="57"/>
      <c r="O5" s="59"/>
      <c r="P5" s="60"/>
      <c r="Q5" s="59"/>
      <c r="R5" s="57"/>
      <c r="S5" s="58"/>
      <c r="T5" s="57"/>
      <c r="U5" s="58"/>
      <c r="V5" s="57"/>
      <c r="W5" s="58"/>
      <c r="X5" s="57"/>
      <c r="Y5" s="58"/>
      <c r="Z5" s="57"/>
      <c r="AA5" s="58"/>
      <c r="AB5" s="57"/>
      <c r="AC5" s="58"/>
      <c r="AD5" s="57"/>
      <c r="AE5" s="61"/>
      <c r="AF5" s="62"/>
      <c r="AG5" s="63"/>
      <c r="AH5" s="64"/>
    </row>
    <row r="6" spans="1:34" s="43" customFormat="1" ht="15.75" x14ac:dyDescent="0.25">
      <c r="A6" s="44"/>
      <c r="B6" s="44"/>
      <c r="C6" s="2" t="s">
        <v>4</v>
      </c>
      <c r="D6" s="12" t="s">
        <v>5</v>
      </c>
      <c r="E6" s="55"/>
      <c r="F6" s="56"/>
      <c r="G6" s="46"/>
      <c r="H6" s="57"/>
      <c r="I6" s="57"/>
      <c r="J6" s="57"/>
      <c r="K6" s="58"/>
      <c r="L6" s="58"/>
      <c r="M6" s="58"/>
      <c r="N6" s="57"/>
      <c r="O6" s="59"/>
      <c r="P6" s="60"/>
      <c r="Q6" s="59"/>
      <c r="R6" s="57"/>
      <c r="S6" s="58"/>
      <c r="T6" s="57"/>
      <c r="U6" s="58"/>
      <c r="V6" s="57"/>
      <c r="W6" s="58"/>
      <c r="X6" s="57"/>
      <c r="Y6" s="58"/>
      <c r="Z6" s="57"/>
      <c r="AA6" s="58"/>
      <c r="AB6" s="57"/>
      <c r="AC6" s="58"/>
      <c r="AD6" s="57"/>
      <c r="AE6" s="61"/>
      <c r="AF6" s="62"/>
      <c r="AG6" s="63"/>
      <c r="AH6" s="64"/>
    </row>
    <row r="7" spans="1:34" s="43" customFormat="1" ht="15.75" x14ac:dyDescent="0.25">
      <c r="A7" s="44"/>
      <c r="B7" s="44"/>
      <c r="C7" s="2" t="s">
        <v>6</v>
      </c>
      <c r="D7" s="12" t="s">
        <v>7</v>
      </c>
      <c r="E7" s="55"/>
      <c r="F7" s="56"/>
      <c r="G7" s="46"/>
      <c r="H7" s="57"/>
      <c r="I7" s="57"/>
      <c r="J7" s="57"/>
      <c r="K7" s="58"/>
      <c r="L7" s="58"/>
      <c r="M7" s="58"/>
      <c r="N7" s="57"/>
      <c r="O7" s="59"/>
      <c r="P7" s="60"/>
      <c r="Q7" s="59"/>
      <c r="R7" s="57"/>
      <c r="S7" s="58"/>
      <c r="T7" s="57"/>
      <c r="U7" s="58"/>
      <c r="V7" s="57"/>
      <c r="W7" s="58"/>
      <c r="X7" s="57"/>
      <c r="Y7" s="58"/>
      <c r="Z7" s="57"/>
      <c r="AA7" s="58"/>
      <c r="AB7" s="57"/>
      <c r="AC7" s="58"/>
      <c r="AD7" s="57"/>
      <c r="AE7" s="61"/>
      <c r="AF7" s="62"/>
      <c r="AG7" s="63"/>
      <c r="AH7" s="64"/>
    </row>
    <row r="8" spans="1:34" ht="36.75" customHeight="1" x14ac:dyDescent="0.25">
      <c r="C8" s="429" t="s">
        <v>520</v>
      </c>
    </row>
    <row r="10" spans="1:34" x14ac:dyDescent="0.25">
      <c r="A10" s="14"/>
      <c r="B10" s="14"/>
      <c r="C10" s="434" t="s">
        <v>38</v>
      </c>
      <c r="D10" s="435"/>
      <c r="E10" s="435"/>
      <c r="F10" s="435"/>
      <c r="G10" s="14"/>
      <c r="H10" s="14"/>
      <c r="I10" s="14"/>
      <c r="J10" s="14"/>
      <c r="K10" s="14"/>
    </row>
    <row r="11" spans="1:34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34" ht="18.75" x14ac:dyDescent="0.25">
      <c r="A12" s="14"/>
      <c r="B12" s="14"/>
      <c r="C12" s="14"/>
      <c r="D12" s="14"/>
      <c r="E12" s="14"/>
      <c r="F12" s="14"/>
      <c r="G12" s="14"/>
      <c r="H12" s="14"/>
      <c r="I12" s="443" t="s">
        <v>165</v>
      </c>
      <c r="J12" s="444"/>
      <c r="K12" s="445"/>
    </row>
    <row r="13" spans="1:34" x14ac:dyDescent="0.25">
      <c r="A13" s="170" t="s">
        <v>166</v>
      </c>
      <c r="B13" s="171" t="s">
        <v>167</v>
      </c>
      <c r="C13" s="171" t="s">
        <v>168</v>
      </c>
      <c r="D13" s="171" t="s">
        <v>44</v>
      </c>
      <c r="E13" s="171" t="s">
        <v>45</v>
      </c>
      <c r="F13" s="171" t="s">
        <v>46</v>
      </c>
      <c r="G13" s="171" t="s">
        <v>169</v>
      </c>
      <c r="H13" s="171" t="s">
        <v>170</v>
      </c>
      <c r="I13" s="172" t="s">
        <v>171</v>
      </c>
      <c r="J13" s="172"/>
      <c r="K13" s="172" t="s">
        <v>172</v>
      </c>
    </row>
    <row r="14" spans="1:34" ht="15.75" x14ac:dyDescent="0.25">
      <c r="A14" s="173" t="s">
        <v>173</v>
      </c>
      <c r="B14" s="14"/>
      <c r="C14" s="14"/>
      <c r="D14" s="14"/>
      <c r="E14" s="14"/>
      <c r="F14" s="14"/>
      <c r="G14" s="14"/>
      <c r="H14" s="174">
        <v>6931440.4800000014</v>
      </c>
      <c r="I14" s="175" t="s">
        <v>174</v>
      </c>
      <c r="J14" s="14"/>
      <c r="K14" s="174">
        <f>K15+K33</f>
        <v>3219.1526599999634</v>
      </c>
    </row>
    <row r="15" spans="1:34" ht="15.75" x14ac:dyDescent="0.25">
      <c r="A15" s="176"/>
      <c r="B15" s="177" t="s">
        <v>175</v>
      </c>
      <c r="C15" s="178" t="s">
        <v>176</v>
      </c>
      <c r="D15" s="178" t="s">
        <v>177</v>
      </c>
      <c r="E15" s="176"/>
      <c r="F15" s="176"/>
      <c r="G15" s="176"/>
      <c r="H15" s="179">
        <v>6931440.4800000014</v>
      </c>
      <c r="I15" s="180" t="s">
        <v>174</v>
      </c>
      <c r="J15" s="180"/>
      <c r="K15" s="181">
        <f>SUM(K17:K30)</f>
        <v>-377601.0233</v>
      </c>
    </row>
    <row r="16" spans="1:34" x14ac:dyDescent="0.25">
      <c r="A16" s="176"/>
      <c r="B16" s="177" t="s">
        <v>175</v>
      </c>
      <c r="C16" s="182" t="s">
        <v>51</v>
      </c>
      <c r="D16" s="182" t="s">
        <v>52</v>
      </c>
      <c r="E16" s="176"/>
      <c r="F16" s="176"/>
      <c r="G16" s="176"/>
      <c r="H16" s="183">
        <v>2745546.5000000005</v>
      </c>
      <c r="I16" s="184" t="s">
        <v>174</v>
      </c>
      <c r="J16" s="184"/>
      <c r="K16" s="184"/>
    </row>
    <row r="17" spans="1:11" ht="24" x14ac:dyDescent="0.25">
      <c r="A17" s="185" t="s">
        <v>53</v>
      </c>
      <c r="B17" s="185" t="s">
        <v>178</v>
      </c>
      <c r="C17" s="186" t="s">
        <v>54</v>
      </c>
      <c r="D17" s="187" t="s">
        <v>55</v>
      </c>
      <c r="E17" s="188" t="s">
        <v>56</v>
      </c>
      <c r="F17" s="189">
        <v>1441.001</v>
      </c>
      <c r="G17" s="190">
        <v>55.24</v>
      </c>
      <c r="H17" s="190">
        <v>79600.899999999994</v>
      </c>
      <c r="I17" s="191">
        <v>-95.531999999999996</v>
      </c>
      <c r="J17" s="190">
        <v>55.24</v>
      </c>
      <c r="K17" s="192">
        <f t="shared" ref="K17:K27" si="0">I17*J17</f>
        <v>-5277.18768</v>
      </c>
    </row>
    <row r="18" spans="1:11" x14ac:dyDescent="0.25">
      <c r="A18" s="176"/>
      <c r="B18" s="177" t="s">
        <v>175</v>
      </c>
      <c r="C18" s="182" t="s">
        <v>59</v>
      </c>
      <c r="D18" s="182" t="s">
        <v>60</v>
      </c>
      <c r="E18" s="176"/>
      <c r="F18" s="176"/>
      <c r="G18" s="176"/>
      <c r="H18" s="183">
        <v>1384964.4200000002</v>
      </c>
      <c r="I18" s="184" t="s">
        <v>174</v>
      </c>
      <c r="J18" s="176"/>
      <c r="K18" s="192"/>
    </row>
    <row r="19" spans="1:11" ht="24" x14ac:dyDescent="0.25">
      <c r="A19" s="185" t="s">
        <v>92</v>
      </c>
      <c r="B19" s="185" t="s">
        <v>178</v>
      </c>
      <c r="C19" s="186" t="s">
        <v>179</v>
      </c>
      <c r="D19" s="187" t="s">
        <v>180</v>
      </c>
      <c r="E19" s="188" t="s">
        <v>56</v>
      </c>
      <c r="F19" s="189">
        <v>345.411</v>
      </c>
      <c r="G19" s="190">
        <v>319.88</v>
      </c>
      <c r="H19" s="190">
        <v>110490.07</v>
      </c>
      <c r="I19" s="193">
        <v>-175.14200000000002</v>
      </c>
      <c r="J19" s="190">
        <v>319.88</v>
      </c>
      <c r="K19" s="192">
        <f t="shared" si="0"/>
        <v>-56024.422960000004</v>
      </c>
    </row>
    <row r="20" spans="1:11" x14ac:dyDescent="0.25">
      <c r="A20" s="185" t="s">
        <v>181</v>
      </c>
      <c r="B20" s="185" t="s">
        <v>178</v>
      </c>
      <c r="C20" s="186" t="s">
        <v>182</v>
      </c>
      <c r="D20" s="187" t="s">
        <v>183</v>
      </c>
      <c r="E20" s="188" t="s">
        <v>56</v>
      </c>
      <c r="F20" s="189">
        <v>695.55200000000002</v>
      </c>
      <c r="G20" s="190">
        <v>155.66999999999999</v>
      </c>
      <c r="H20" s="190">
        <v>108276.58</v>
      </c>
      <c r="I20" s="191">
        <v>-175.14200000000002</v>
      </c>
      <c r="J20" s="190">
        <v>155.66999999999999</v>
      </c>
      <c r="K20" s="192">
        <f t="shared" si="0"/>
        <v>-27264.355140000003</v>
      </c>
    </row>
    <row r="21" spans="1:11" x14ac:dyDescent="0.25">
      <c r="A21" s="185" t="s">
        <v>61</v>
      </c>
      <c r="B21" s="185" t="s">
        <v>178</v>
      </c>
      <c r="C21" s="186" t="s">
        <v>62</v>
      </c>
      <c r="D21" s="187" t="s">
        <v>63</v>
      </c>
      <c r="E21" s="188" t="s">
        <v>56</v>
      </c>
      <c r="F21" s="189">
        <v>1441.001</v>
      </c>
      <c r="G21" s="190">
        <v>18.04</v>
      </c>
      <c r="H21" s="190">
        <v>25995.66</v>
      </c>
      <c r="I21" s="191">
        <v>-270.67399999999998</v>
      </c>
      <c r="J21" s="190">
        <v>18.04</v>
      </c>
      <c r="K21" s="192">
        <f t="shared" si="0"/>
        <v>-4882.958959999999</v>
      </c>
    </row>
    <row r="22" spans="1:11" ht="24" x14ac:dyDescent="0.25">
      <c r="A22" s="185" t="s">
        <v>184</v>
      </c>
      <c r="B22" s="185" t="s">
        <v>178</v>
      </c>
      <c r="C22" s="186" t="s">
        <v>185</v>
      </c>
      <c r="D22" s="187" t="s">
        <v>186</v>
      </c>
      <c r="E22" s="188" t="s">
        <v>56</v>
      </c>
      <c r="F22" s="189">
        <v>533.81700000000001</v>
      </c>
      <c r="G22" s="190">
        <v>396.71</v>
      </c>
      <c r="H22" s="190">
        <v>211770.54</v>
      </c>
      <c r="I22" s="191">
        <v>-270.67399999999998</v>
      </c>
      <c r="J22" s="190">
        <v>396.71</v>
      </c>
      <c r="K22" s="192">
        <f t="shared" si="0"/>
        <v>-107379.08253999999</v>
      </c>
    </row>
    <row r="23" spans="1:11" ht="24" x14ac:dyDescent="0.25">
      <c r="A23" s="185" t="s">
        <v>187</v>
      </c>
      <c r="B23" s="185" t="s">
        <v>178</v>
      </c>
      <c r="C23" s="186" t="s">
        <v>188</v>
      </c>
      <c r="D23" s="187" t="s">
        <v>189</v>
      </c>
      <c r="E23" s="188" t="s">
        <v>56</v>
      </c>
      <c r="F23" s="189">
        <v>345.411</v>
      </c>
      <c r="G23" s="190">
        <v>443.02</v>
      </c>
      <c r="H23" s="190">
        <v>153023.98000000001</v>
      </c>
      <c r="I23" s="193">
        <v>-175.14200000000002</v>
      </c>
      <c r="J23" s="190">
        <v>443.02</v>
      </c>
      <c r="K23" s="192">
        <f t="shared" si="0"/>
        <v>-77591.408840000004</v>
      </c>
    </row>
    <row r="24" spans="1:11" x14ac:dyDescent="0.25">
      <c r="A24" s="176"/>
      <c r="B24" s="177" t="s">
        <v>175</v>
      </c>
      <c r="C24" s="182" t="s">
        <v>68</v>
      </c>
      <c r="D24" s="182" t="s">
        <v>190</v>
      </c>
      <c r="E24" s="176"/>
      <c r="F24" s="176"/>
      <c r="G24" s="176"/>
      <c r="H24" s="183">
        <v>340402.87999999995</v>
      </c>
      <c r="I24" s="184" t="s">
        <v>174</v>
      </c>
      <c r="J24" s="176"/>
      <c r="K24" s="192"/>
    </row>
    <row r="25" spans="1:11" ht="24" x14ac:dyDescent="0.25">
      <c r="A25" s="185" t="s">
        <v>75</v>
      </c>
      <c r="B25" s="185" t="s">
        <v>178</v>
      </c>
      <c r="C25" s="186" t="s">
        <v>76</v>
      </c>
      <c r="D25" s="187" t="s">
        <v>77</v>
      </c>
      <c r="E25" s="188" t="s">
        <v>73</v>
      </c>
      <c r="F25" s="189">
        <v>845.17</v>
      </c>
      <c r="G25" s="190">
        <v>87.65</v>
      </c>
      <c r="H25" s="190">
        <v>74079.149999999994</v>
      </c>
      <c r="I25" s="191">
        <v>-318.44</v>
      </c>
      <c r="J25" s="190">
        <v>87.65</v>
      </c>
      <c r="K25" s="192">
        <f t="shared" si="0"/>
        <v>-27911.266000000003</v>
      </c>
    </row>
    <row r="26" spans="1:11" ht="24" x14ac:dyDescent="0.25">
      <c r="A26" s="185" t="s">
        <v>142</v>
      </c>
      <c r="B26" s="185" t="s">
        <v>178</v>
      </c>
      <c r="C26" s="186" t="s">
        <v>191</v>
      </c>
      <c r="D26" s="187" t="s">
        <v>192</v>
      </c>
      <c r="E26" s="188" t="s">
        <v>73</v>
      </c>
      <c r="F26" s="189">
        <v>1473.19</v>
      </c>
      <c r="G26" s="190">
        <v>32.22</v>
      </c>
      <c r="H26" s="190">
        <v>47466.18</v>
      </c>
      <c r="I26" s="191">
        <v>-636.88</v>
      </c>
      <c r="J26" s="190">
        <v>32.22</v>
      </c>
      <c r="K26" s="192">
        <f t="shared" si="0"/>
        <v>-20520.2736</v>
      </c>
    </row>
    <row r="27" spans="1:11" x14ac:dyDescent="0.25">
      <c r="A27" s="185" t="s">
        <v>70</v>
      </c>
      <c r="B27" s="185" t="s">
        <v>178</v>
      </c>
      <c r="C27" s="186" t="s">
        <v>71</v>
      </c>
      <c r="D27" s="187" t="s">
        <v>72</v>
      </c>
      <c r="E27" s="188" t="s">
        <v>73</v>
      </c>
      <c r="F27" s="189">
        <v>1473.19</v>
      </c>
      <c r="G27" s="190">
        <v>72.34</v>
      </c>
      <c r="H27" s="190">
        <v>106570.56</v>
      </c>
      <c r="I27" s="191">
        <v>-636.88</v>
      </c>
      <c r="J27" s="190">
        <v>72.34</v>
      </c>
      <c r="K27" s="192">
        <f t="shared" si="0"/>
        <v>-46071.8992</v>
      </c>
    </row>
    <row r="28" spans="1:11" x14ac:dyDescent="0.25">
      <c r="A28" s="176"/>
      <c r="B28" s="177" t="s">
        <v>175</v>
      </c>
      <c r="C28" s="182" t="s">
        <v>78</v>
      </c>
      <c r="D28" s="182" t="s">
        <v>79</v>
      </c>
      <c r="E28" s="176"/>
      <c r="F28" s="176"/>
      <c r="G28" s="176"/>
      <c r="H28" s="183">
        <v>302253.16000000003</v>
      </c>
      <c r="I28" s="184" t="s">
        <v>174</v>
      </c>
      <c r="J28" s="176"/>
      <c r="K28" s="192"/>
    </row>
    <row r="29" spans="1:11" x14ac:dyDescent="0.25">
      <c r="A29" s="185" t="s">
        <v>80</v>
      </c>
      <c r="B29" s="185" t="s">
        <v>178</v>
      </c>
      <c r="C29" s="186" t="s">
        <v>81</v>
      </c>
      <c r="D29" s="187" t="s">
        <v>82</v>
      </c>
      <c r="E29" s="188" t="s">
        <v>83</v>
      </c>
      <c r="F29" s="189">
        <v>668.26</v>
      </c>
      <c r="G29" s="190">
        <v>168.05</v>
      </c>
      <c r="H29" s="190">
        <v>112301.09</v>
      </c>
      <c r="I29" s="194">
        <v>-10.986000000000001</v>
      </c>
      <c r="J29" s="190">
        <v>168.05</v>
      </c>
      <c r="K29" s="192">
        <f>I29*J29</f>
        <v>-1846.1973000000003</v>
      </c>
    </row>
    <row r="30" spans="1:11" ht="24" x14ac:dyDescent="0.25">
      <c r="A30" s="185" t="s">
        <v>84</v>
      </c>
      <c r="B30" s="185" t="s">
        <v>178</v>
      </c>
      <c r="C30" s="186" t="s">
        <v>85</v>
      </c>
      <c r="D30" s="187" t="s">
        <v>86</v>
      </c>
      <c r="E30" s="188" t="s">
        <v>83</v>
      </c>
      <c r="F30" s="189">
        <v>301.476</v>
      </c>
      <c r="G30" s="190">
        <v>257.77999999999997</v>
      </c>
      <c r="H30" s="190">
        <v>77714.48</v>
      </c>
      <c r="I30" s="194">
        <v>-10.986000000000001</v>
      </c>
      <c r="J30" s="190">
        <v>257.77999999999997</v>
      </c>
      <c r="K30" s="192">
        <f>I30*J30</f>
        <v>-2831.9710799999998</v>
      </c>
    </row>
    <row r="32" spans="1:11" x14ac:dyDescent="0.25">
      <c r="A32" s="195" t="s">
        <v>193</v>
      </c>
      <c r="B32" s="196"/>
      <c r="C32" s="196"/>
      <c r="D32" s="196"/>
      <c r="E32" s="196"/>
      <c r="F32" s="196"/>
      <c r="G32" s="197"/>
      <c r="H32" s="198"/>
    </row>
    <row r="33" spans="1:11" x14ac:dyDescent="0.25">
      <c r="A33" s="199"/>
      <c r="B33" s="200" t="s">
        <v>175</v>
      </c>
      <c r="C33" s="200" t="s">
        <v>194</v>
      </c>
      <c r="D33" s="200" t="s">
        <v>60</v>
      </c>
      <c r="E33" s="199"/>
      <c r="F33" s="199"/>
      <c r="G33" s="199"/>
      <c r="H33" s="199"/>
      <c r="I33" s="201"/>
      <c r="J33" s="202"/>
      <c r="K33" s="199">
        <v>380820.17595999996</v>
      </c>
    </row>
    <row r="34" spans="1:11" x14ac:dyDescent="0.25">
      <c r="A34" s="203"/>
      <c r="B34" s="203" t="s">
        <v>178</v>
      </c>
      <c r="C34" s="204" t="s">
        <v>195</v>
      </c>
      <c r="D34" s="204" t="s">
        <v>196</v>
      </c>
      <c r="E34" s="205" t="s">
        <v>56</v>
      </c>
      <c r="F34" s="205"/>
      <c r="G34" s="205"/>
      <c r="H34" s="205"/>
      <c r="I34" s="206">
        <v>247.14200000000002</v>
      </c>
      <c r="J34" s="207">
        <v>257</v>
      </c>
      <c r="K34" s="208">
        <v>63515.494000000006</v>
      </c>
    </row>
    <row r="35" spans="1:11" x14ac:dyDescent="0.25">
      <c r="A35" s="203"/>
      <c r="B35" s="203" t="s">
        <v>178</v>
      </c>
      <c r="C35" s="204" t="s">
        <v>197</v>
      </c>
      <c r="D35" s="204" t="s">
        <v>198</v>
      </c>
      <c r="E35" s="205" t="s">
        <v>56</v>
      </c>
      <c r="F35" s="205"/>
      <c r="G35" s="205"/>
      <c r="H35" s="205"/>
      <c r="I35" s="206">
        <v>247.14200000000002</v>
      </c>
      <c r="J35" s="207">
        <v>333</v>
      </c>
      <c r="K35" s="208">
        <v>82298.286000000007</v>
      </c>
    </row>
    <row r="36" spans="1:11" x14ac:dyDescent="0.25">
      <c r="A36" s="203"/>
      <c r="B36" s="203" t="s">
        <v>178</v>
      </c>
      <c r="C36" s="204" t="s">
        <v>199</v>
      </c>
      <c r="D36" s="204" t="s">
        <v>200</v>
      </c>
      <c r="E36" s="205" t="s">
        <v>56</v>
      </c>
      <c r="F36" s="205"/>
      <c r="G36" s="205"/>
      <c r="H36" s="205"/>
      <c r="I36" s="206">
        <v>247.14200000000002</v>
      </c>
      <c r="J36" s="207">
        <v>125</v>
      </c>
      <c r="K36" s="208">
        <v>30892.750000000004</v>
      </c>
    </row>
    <row r="37" spans="1:11" x14ac:dyDescent="0.25">
      <c r="A37" s="203"/>
      <c r="B37" s="203" t="s">
        <v>178</v>
      </c>
      <c r="C37" s="204" t="s">
        <v>201</v>
      </c>
      <c r="D37" s="204" t="s">
        <v>202</v>
      </c>
      <c r="E37" s="205" t="s">
        <v>203</v>
      </c>
      <c r="F37" s="205"/>
      <c r="G37" s="205"/>
      <c r="H37" s="205"/>
      <c r="I37" s="206">
        <v>2</v>
      </c>
      <c r="J37" s="207">
        <v>2150</v>
      </c>
      <c r="K37" s="208">
        <v>4300</v>
      </c>
    </row>
    <row r="38" spans="1:11" x14ac:dyDescent="0.25">
      <c r="A38" s="203"/>
      <c r="B38" s="203" t="s">
        <v>178</v>
      </c>
      <c r="C38" s="204" t="s">
        <v>204</v>
      </c>
      <c r="D38" s="204" t="s">
        <v>205</v>
      </c>
      <c r="E38" s="205" t="s">
        <v>203</v>
      </c>
      <c r="F38" s="205"/>
      <c r="G38" s="205"/>
      <c r="H38" s="205"/>
      <c r="I38" s="206">
        <v>2</v>
      </c>
      <c r="J38" s="207">
        <v>1200</v>
      </c>
      <c r="K38" s="208">
        <v>2400</v>
      </c>
    </row>
    <row r="39" spans="1:11" x14ac:dyDescent="0.25">
      <c r="A39" s="203"/>
      <c r="B39" s="203" t="s">
        <v>178</v>
      </c>
      <c r="C39" s="204" t="s">
        <v>206</v>
      </c>
      <c r="D39" s="204" t="s">
        <v>207</v>
      </c>
      <c r="E39" s="205" t="s">
        <v>56</v>
      </c>
      <c r="F39" s="205"/>
      <c r="G39" s="205"/>
      <c r="H39" s="205"/>
      <c r="I39" s="206">
        <v>247.14200000000002</v>
      </c>
      <c r="J39" s="207">
        <v>6.88</v>
      </c>
      <c r="K39" s="208">
        <v>1700.3369600000001</v>
      </c>
    </row>
    <row r="40" spans="1:11" x14ac:dyDescent="0.25">
      <c r="A40" s="203"/>
      <c r="B40" s="203" t="s">
        <v>178</v>
      </c>
      <c r="C40" s="204" t="s">
        <v>208</v>
      </c>
      <c r="D40" s="204" t="s">
        <v>209</v>
      </c>
      <c r="E40" s="205" t="s">
        <v>56</v>
      </c>
      <c r="F40" s="205"/>
      <c r="G40" s="205"/>
      <c r="H40" s="205"/>
      <c r="I40" s="206">
        <v>247.14200000000002</v>
      </c>
      <c r="J40" s="207">
        <v>0.8</v>
      </c>
      <c r="K40" s="208">
        <v>197.71360000000004</v>
      </c>
    </row>
    <row r="41" spans="1:11" x14ac:dyDescent="0.25">
      <c r="A41" s="209"/>
      <c r="B41" s="209" t="s">
        <v>210</v>
      </c>
      <c r="C41" s="210" t="s">
        <v>211</v>
      </c>
      <c r="D41" s="210" t="s">
        <v>212</v>
      </c>
      <c r="E41" s="211" t="s">
        <v>213</v>
      </c>
      <c r="F41" s="211"/>
      <c r="G41" s="211"/>
      <c r="H41" s="211"/>
      <c r="I41" s="206">
        <v>98.856800000000021</v>
      </c>
      <c r="J41" s="207">
        <v>429</v>
      </c>
      <c r="K41" s="208">
        <v>42409.567200000012</v>
      </c>
    </row>
    <row r="42" spans="1:11" x14ac:dyDescent="0.25">
      <c r="A42" s="209"/>
      <c r="B42" s="209" t="s">
        <v>210</v>
      </c>
      <c r="C42" s="210" t="s">
        <v>214</v>
      </c>
      <c r="D42" s="210" t="s">
        <v>215</v>
      </c>
      <c r="E42" s="211" t="s">
        <v>83</v>
      </c>
      <c r="F42" s="211"/>
      <c r="G42" s="211"/>
      <c r="H42" s="211"/>
      <c r="I42" s="206">
        <v>6.1785500000000004</v>
      </c>
      <c r="J42" s="207">
        <v>3700</v>
      </c>
      <c r="K42" s="208">
        <v>22860.635000000002</v>
      </c>
    </row>
    <row r="43" spans="1:11" x14ac:dyDescent="0.25">
      <c r="A43" s="209"/>
      <c r="B43" s="209"/>
      <c r="C43" s="210"/>
      <c r="D43" s="210"/>
      <c r="E43" s="211"/>
      <c r="F43" s="211"/>
      <c r="G43" s="211"/>
      <c r="H43" s="211"/>
      <c r="I43" s="206"/>
      <c r="J43" s="207"/>
      <c r="K43" s="208"/>
    </row>
    <row r="44" spans="1:11" ht="24" x14ac:dyDescent="0.25">
      <c r="A44" s="203" t="s">
        <v>216</v>
      </c>
      <c r="B44" s="203" t="s">
        <v>178</v>
      </c>
      <c r="C44" s="204" t="s">
        <v>54</v>
      </c>
      <c r="D44" s="204" t="s">
        <v>55</v>
      </c>
      <c r="E44" s="205" t="s">
        <v>56</v>
      </c>
      <c r="F44" s="205"/>
      <c r="G44" s="205"/>
      <c r="H44" s="205"/>
      <c r="I44" s="206">
        <v>250</v>
      </c>
      <c r="J44" s="212">
        <v>55.24</v>
      </c>
      <c r="K44" s="208">
        <v>13810</v>
      </c>
    </row>
    <row r="45" spans="1:11" x14ac:dyDescent="0.25">
      <c r="A45" s="203"/>
      <c r="B45" s="203"/>
      <c r="C45" s="204"/>
      <c r="D45" s="204"/>
      <c r="E45" s="205"/>
      <c r="F45" s="205"/>
      <c r="G45" s="205"/>
      <c r="H45" s="205"/>
      <c r="I45" s="206"/>
      <c r="J45" s="207"/>
      <c r="K45" s="208"/>
    </row>
    <row r="46" spans="1:11" ht="24" x14ac:dyDescent="0.25">
      <c r="A46" s="213" t="s">
        <v>217</v>
      </c>
      <c r="B46" s="213" t="s">
        <v>178</v>
      </c>
      <c r="C46" s="214" t="s">
        <v>218</v>
      </c>
      <c r="D46" s="215" t="s">
        <v>219</v>
      </c>
      <c r="E46" s="216" t="s">
        <v>83</v>
      </c>
      <c r="F46" s="216"/>
      <c r="G46" s="216"/>
      <c r="H46" s="216"/>
      <c r="I46" s="217">
        <v>32</v>
      </c>
      <c r="J46" s="207">
        <v>205.47</v>
      </c>
      <c r="K46" s="208">
        <v>6575.04</v>
      </c>
    </row>
    <row r="47" spans="1:11" ht="24" x14ac:dyDescent="0.25">
      <c r="A47" s="213" t="s">
        <v>103</v>
      </c>
      <c r="B47" s="213" t="s">
        <v>178</v>
      </c>
      <c r="C47" s="214" t="s">
        <v>185</v>
      </c>
      <c r="D47" s="215" t="s">
        <v>186</v>
      </c>
      <c r="E47" s="205" t="s">
        <v>56</v>
      </c>
      <c r="F47" s="205"/>
      <c r="G47" s="205"/>
      <c r="H47" s="205"/>
      <c r="I47" s="206">
        <v>235.37333333333333</v>
      </c>
      <c r="J47" s="212">
        <v>396.71</v>
      </c>
      <c r="K47" s="208">
        <v>93374.955066666662</v>
      </c>
    </row>
    <row r="48" spans="1:11" x14ac:dyDescent="0.25">
      <c r="A48" s="203" t="s">
        <v>220</v>
      </c>
      <c r="B48" s="203" t="s">
        <v>178</v>
      </c>
      <c r="C48" s="204" t="s">
        <v>221</v>
      </c>
      <c r="D48" s="204" t="s">
        <v>222</v>
      </c>
      <c r="E48" s="205" t="s">
        <v>56</v>
      </c>
      <c r="F48" s="205"/>
      <c r="G48" s="205"/>
      <c r="H48" s="205"/>
      <c r="I48" s="206">
        <v>235.37333333333333</v>
      </c>
      <c r="J48" s="212">
        <v>20.62</v>
      </c>
      <c r="K48" s="208">
        <v>4853.398133333334</v>
      </c>
    </row>
    <row r="49" spans="1:11" x14ac:dyDescent="0.25">
      <c r="A49" s="203" t="s">
        <v>223</v>
      </c>
      <c r="B49" s="203" t="s">
        <v>178</v>
      </c>
      <c r="C49" s="204" t="s">
        <v>85</v>
      </c>
      <c r="D49" s="204" t="s">
        <v>224</v>
      </c>
      <c r="E49" s="205" t="s">
        <v>83</v>
      </c>
      <c r="F49" s="205"/>
      <c r="G49" s="205"/>
      <c r="H49" s="205"/>
      <c r="I49" s="206">
        <v>32</v>
      </c>
      <c r="J49" s="212">
        <v>363.5</v>
      </c>
      <c r="K49" s="208">
        <v>11632</v>
      </c>
    </row>
    <row r="51" spans="1:11" x14ac:dyDescent="0.25">
      <c r="A51" s="14"/>
      <c r="B51" s="14"/>
      <c r="C51" s="434" t="s">
        <v>140</v>
      </c>
      <c r="D51" s="435"/>
      <c r="E51" s="435"/>
      <c r="F51" s="435"/>
      <c r="G51" s="14"/>
      <c r="H51" s="14"/>
      <c r="I51" s="14"/>
      <c r="J51" s="14"/>
      <c r="K51" s="14"/>
    </row>
    <row r="52" spans="1:11" x14ac:dyDescent="0.2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</row>
    <row r="53" spans="1:11" ht="18.75" x14ac:dyDescent="0.25">
      <c r="A53" s="14"/>
      <c r="B53" s="14"/>
      <c r="C53" s="14"/>
      <c r="D53" s="14"/>
      <c r="E53" s="14"/>
      <c r="F53" s="14"/>
      <c r="G53" s="14"/>
      <c r="H53" s="14"/>
      <c r="I53" s="440" t="s">
        <v>225</v>
      </c>
      <c r="J53" s="441"/>
      <c r="K53" s="442"/>
    </row>
    <row r="54" spans="1:11" x14ac:dyDescent="0.25">
      <c r="A54" s="170" t="s">
        <v>166</v>
      </c>
      <c r="B54" s="171" t="s">
        <v>167</v>
      </c>
      <c r="C54" s="171" t="s">
        <v>168</v>
      </c>
      <c r="D54" s="171" t="s">
        <v>44</v>
      </c>
      <c r="E54" s="171" t="s">
        <v>45</v>
      </c>
      <c r="F54" s="171" t="s">
        <v>46</v>
      </c>
      <c r="G54" s="171" t="s">
        <v>169</v>
      </c>
      <c r="H54" s="171" t="s">
        <v>170</v>
      </c>
      <c r="I54" s="172" t="s">
        <v>171</v>
      </c>
      <c r="J54" s="172"/>
      <c r="K54" s="172" t="s">
        <v>172</v>
      </c>
    </row>
    <row r="55" spans="1:11" ht="15.75" x14ac:dyDescent="0.25">
      <c r="A55" s="173" t="s">
        <v>173</v>
      </c>
      <c r="B55" s="14"/>
      <c r="C55" s="14"/>
      <c r="D55" s="14"/>
      <c r="E55" s="14"/>
      <c r="F55" s="14"/>
      <c r="G55" s="14"/>
      <c r="H55" s="174">
        <v>4003320.4000000008</v>
      </c>
      <c r="I55" s="175" t="s">
        <v>174</v>
      </c>
      <c r="J55" s="14"/>
      <c r="K55" s="174">
        <f>K56+K73</f>
        <v>2132.580437142984</v>
      </c>
    </row>
    <row r="56" spans="1:11" ht="15.75" x14ac:dyDescent="0.25">
      <c r="A56" s="176"/>
      <c r="B56" s="177" t="s">
        <v>175</v>
      </c>
      <c r="C56" s="178" t="s">
        <v>176</v>
      </c>
      <c r="D56" s="178" t="s">
        <v>177</v>
      </c>
      <c r="E56" s="176"/>
      <c r="F56" s="176"/>
      <c r="G56" s="176"/>
      <c r="H56" s="179">
        <v>4003320.4000000008</v>
      </c>
      <c r="I56" s="184" t="s">
        <v>174</v>
      </c>
      <c r="J56" s="184"/>
      <c r="K56" s="218">
        <f>SUM(K57:K70)</f>
        <v>-609483.12897999992</v>
      </c>
    </row>
    <row r="57" spans="1:11" ht="24" x14ac:dyDescent="0.25">
      <c r="A57" s="185" t="s">
        <v>53</v>
      </c>
      <c r="B57" s="185" t="s">
        <v>178</v>
      </c>
      <c r="C57" s="186" t="s">
        <v>54</v>
      </c>
      <c r="D57" s="187" t="s">
        <v>55</v>
      </c>
      <c r="E57" s="188" t="s">
        <v>56</v>
      </c>
      <c r="F57" s="189">
        <v>459.541</v>
      </c>
      <c r="G57" s="190">
        <v>55.24</v>
      </c>
      <c r="H57" s="190">
        <v>25385.040000000001</v>
      </c>
      <c r="I57" s="193">
        <v>-154.416</v>
      </c>
      <c r="J57" s="193"/>
      <c r="K57" s="192">
        <f t="shared" ref="K57:K69" si="1">I57*G57</f>
        <v>-8529.9398400000009</v>
      </c>
    </row>
    <row r="58" spans="1:11" x14ac:dyDescent="0.25">
      <c r="A58" s="176"/>
      <c r="B58" s="177" t="s">
        <v>175</v>
      </c>
      <c r="C58" s="182" t="s">
        <v>59</v>
      </c>
      <c r="D58" s="182" t="s">
        <v>60</v>
      </c>
      <c r="E58" s="176"/>
      <c r="F58" s="176"/>
      <c r="G58" s="176"/>
      <c r="H58" s="183">
        <v>505690.62</v>
      </c>
      <c r="I58" s="184" t="s">
        <v>174</v>
      </c>
      <c r="J58" s="184"/>
      <c r="K58" s="192"/>
    </row>
    <row r="59" spans="1:11" ht="24" x14ac:dyDescent="0.25">
      <c r="A59" s="185" t="s">
        <v>90</v>
      </c>
      <c r="B59" s="185" t="s">
        <v>178</v>
      </c>
      <c r="C59" s="186" t="s">
        <v>179</v>
      </c>
      <c r="D59" s="187" t="s">
        <v>180</v>
      </c>
      <c r="E59" s="188" t="s">
        <v>56</v>
      </c>
      <c r="F59" s="189">
        <v>283.096</v>
      </c>
      <c r="G59" s="190">
        <v>319.88</v>
      </c>
      <c r="H59" s="190">
        <v>90556.75</v>
      </c>
      <c r="I59" s="193">
        <v>-283.096</v>
      </c>
      <c r="J59" s="193"/>
      <c r="K59" s="192">
        <f t="shared" si="1"/>
        <v>-90556.748479999995</v>
      </c>
    </row>
    <row r="60" spans="1:11" x14ac:dyDescent="0.25">
      <c r="A60" s="185" t="s">
        <v>92</v>
      </c>
      <c r="B60" s="185" t="s">
        <v>178</v>
      </c>
      <c r="C60" s="186" t="s">
        <v>182</v>
      </c>
      <c r="D60" s="187" t="s">
        <v>183</v>
      </c>
      <c r="E60" s="188" t="s">
        <v>56</v>
      </c>
      <c r="F60" s="189">
        <v>294.63499999999999</v>
      </c>
      <c r="G60" s="190">
        <v>155.66999999999999</v>
      </c>
      <c r="H60" s="190">
        <v>45865.83</v>
      </c>
      <c r="I60" s="191">
        <v>-283.096</v>
      </c>
      <c r="J60" s="191"/>
      <c r="K60" s="192">
        <f t="shared" si="1"/>
        <v>-44069.554319999996</v>
      </c>
    </row>
    <row r="61" spans="1:11" x14ac:dyDescent="0.25">
      <c r="A61" s="185" t="s">
        <v>141</v>
      </c>
      <c r="B61" s="185" t="s">
        <v>178</v>
      </c>
      <c r="C61" s="186" t="s">
        <v>62</v>
      </c>
      <c r="D61" s="187" t="s">
        <v>63</v>
      </c>
      <c r="E61" s="188" t="s">
        <v>56</v>
      </c>
      <c r="F61" s="189">
        <v>459.541</v>
      </c>
      <c r="G61" s="190">
        <v>18.04</v>
      </c>
      <c r="H61" s="190">
        <v>8290.1200000000008</v>
      </c>
      <c r="I61" s="191">
        <v>-437.512</v>
      </c>
      <c r="J61" s="191"/>
      <c r="K61" s="192">
        <f t="shared" si="1"/>
        <v>-7892.71648</v>
      </c>
    </row>
    <row r="62" spans="1:11" ht="24" x14ac:dyDescent="0.25">
      <c r="A62" s="185" t="s">
        <v>226</v>
      </c>
      <c r="B62" s="185" t="s">
        <v>178</v>
      </c>
      <c r="C62" s="186" t="s">
        <v>185</v>
      </c>
      <c r="D62" s="187" t="s">
        <v>186</v>
      </c>
      <c r="E62" s="188" t="s">
        <v>56</v>
      </c>
      <c r="F62" s="189">
        <v>437.512</v>
      </c>
      <c r="G62" s="190">
        <v>396.71</v>
      </c>
      <c r="H62" s="190">
        <v>173565.39</v>
      </c>
      <c r="I62" s="191">
        <v>-437.512</v>
      </c>
      <c r="J62" s="191"/>
      <c r="K62" s="192">
        <f t="shared" si="1"/>
        <v>-173565.38551999998</v>
      </c>
    </row>
    <row r="63" spans="1:11" ht="24" x14ac:dyDescent="0.25">
      <c r="A63" s="185" t="s">
        <v>184</v>
      </c>
      <c r="B63" s="185" t="s">
        <v>178</v>
      </c>
      <c r="C63" s="186" t="s">
        <v>188</v>
      </c>
      <c r="D63" s="187" t="s">
        <v>189</v>
      </c>
      <c r="E63" s="188" t="s">
        <v>56</v>
      </c>
      <c r="F63" s="189">
        <v>283.096</v>
      </c>
      <c r="G63" s="190">
        <v>443.02</v>
      </c>
      <c r="H63" s="190">
        <v>125417.19</v>
      </c>
      <c r="I63" s="193">
        <v>-283.096</v>
      </c>
      <c r="J63" s="193"/>
      <c r="K63" s="192">
        <f t="shared" si="1"/>
        <v>-125417.18991999999</v>
      </c>
    </row>
    <row r="64" spans="1:11" x14ac:dyDescent="0.25">
      <c r="A64" s="176"/>
      <c r="B64" s="177" t="s">
        <v>175</v>
      </c>
      <c r="C64" s="182" t="s">
        <v>68</v>
      </c>
      <c r="D64" s="182" t="s">
        <v>190</v>
      </c>
      <c r="E64" s="176"/>
      <c r="F64" s="176"/>
      <c r="G64" s="176"/>
      <c r="H64" s="183">
        <v>174102.76</v>
      </c>
      <c r="I64" s="184" t="s">
        <v>174</v>
      </c>
      <c r="J64" s="184"/>
      <c r="K64" s="192"/>
    </row>
    <row r="65" spans="1:11" ht="24" x14ac:dyDescent="0.25">
      <c r="A65" s="185" t="s">
        <v>143</v>
      </c>
      <c r="B65" s="185" t="s">
        <v>178</v>
      </c>
      <c r="C65" s="186" t="s">
        <v>76</v>
      </c>
      <c r="D65" s="187" t="s">
        <v>77</v>
      </c>
      <c r="E65" s="188" t="s">
        <v>73</v>
      </c>
      <c r="F65" s="189">
        <v>525.72</v>
      </c>
      <c r="G65" s="190">
        <v>87.65</v>
      </c>
      <c r="H65" s="190">
        <v>46079.360000000001</v>
      </c>
      <c r="I65" s="193">
        <v>-514.72</v>
      </c>
      <c r="J65" s="193"/>
      <c r="K65" s="192">
        <f t="shared" si="1"/>
        <v>-45115.208000000006</v>
      </c>
    </row>
    <row r="66" spans="1:11" ht="24" x14ac:dyDescent="0.25">
      <c r="A66" s="185" t="s">
        <v>227</v>
      </c>
      <c r="B66" s="185" t="s">
        <v>178</v>
      </c>
      <c r="C66" s="186" t="s">
        <v>191</v>
      </c>
      <c r="D66" s="187" t="s">
        <v>192</v>
      </c>
      <c r="E66" s="188" t="s">
        <v>73</v>
      </c>
      <c r="F66" s="189">
        <v>1040.44</v>
      </c>
      <c r="G66" s="190">
        <v>32.22</v>
      </c>
      <c r="H66" s="190">
        <v>33522.980000000003</v>
      </c>
      <c r="I66" s="191">
        <v>-1029.44</v>
      </c>
      <c r="J66" s="191"/>
      <c r="K66" s="192">
        <f t="shared" si="1"/>
        <v>-33168.556799999998</v>
      </c>
    </row>
    <row r="67" spans="1:11" x14ac:dyDescent="0.25">
      <c r="A67" s="185" t="s">
        <v>142</v>
      </c>
      <c r="B67" s="185" t="s">
        <v>178</v>
      </c>
      <c r="C67" s="186" t="s">
        <v>71</v>
      </c>
      <c r="D67" s="187" t="s">
        <v>72</v>
      </c>
      <c r="E67" s="188" t="s">
        <v>73</v>
      </c>
      <c r="F67" s="189">
        <v>1040.44</v>
      </c>
      <c r="G67" s="190">
        <v>72.34</v>
      </c>
      <c r="H67" s="190">
        <v>75265.429999999993</v>
      </c>
      <c r="I67" s="191">
        <v>-1029.44</v>
      </c>
      <c r="J67" s="191"/>
      <c r="K67" s="192">
        <f t="shared" si="1"/>
        <v>-74469.689600000012</v>
      </c>
    </row>
    <row r="68" spans="1:11" x14ac:dyDescent="0.25">
      <c r="A68" s="176"/>
      <c r="B68" s="177" t="s">
        <v>175</v>
      </c>
      <c r="C68" s="182" t="s">
        <v>78</v>
      </c>
      <c r="D68" s="182" t="s">
        <v>79</v>
      </c>
      <c r="E68" s="176"/>
      <c r="F68" s="176"/>
      <c r="G68" s="176"/>
      <c r="H68" s="183">
        <v>132210.97</v>
      </c>
      <c r="I68" s="184" t="s">
        <v>174</v>
      </c>
      <c r="J68" s="184"/>
      <c r="K68" s="192"/>
    </row>
    <row r="69" spans="1:11" x14ac:dyDescent="0.25">
      <c r="A69" s="185" t="s">
        <v>144</v>
      </c>
      <c r="B69" s="185" t="s">
        <v>178</v>
      </c>
      <c r="C69" s="186" t="s">
        <v>81</v>
      </c>
      <c r="D69" s="187" t="s">
        <v>82</v>
      </c>
      <c r="E69" s="188" t="s">
        <v>83</v>
      </c>
      <c r="F69" s="189">
        <v>442.67899999999997</v>
      </c>
      <c r="G69" s="190">
        <v>119.41</v>
      </c>
      <c r="H69" s="190">
        <v>52860.3</v>
      </c>
      <c r="I69" s="194">
        <v>-17.757999999999999</v>
      </c>
      <c r="J69" s="194"/>
      <c r="K69" s="192">
        <f t="shared" si="1"/>
        <v>-2120.4827799999998</v>
      </c>
    </row>
    <row r="70" spans="1:11" ht="24" x14ac:dyDescent="0.25">
      <c r="A70" s="185" t="s">
        <v>146</v>
      </c>
      <c r="B70" s="185" t="s">
        <v>178</v>
      </c>
      <c r="C70" s="186" t="s">
        <v>85</v>
      </c>
      <c r="D70" s="187" t="s">
        <v>86</v>
      </c>
      <c r="E70" s="188" t="s">
        <v>83</v>
      </c>
      <c r="F70" s="189">
        <v>89.102999999999994</v>
      </c>
      <c r="G70" s="190">
        <v>257.77999999999997</v>
      </c>
      <c r="H70" s="190">
        <v>22968.97</v>
      </c>
      <c r="I70" s="194">
        <v>-17.757999999999999</v>
      </c>
      <c r="J70" s="194"/>
      <c r="K70" s="192">
        <f>I70*G70</f>
        <v>-4577.6572399999995</v>
      </c>
    </row>
    <row r="71" spans="1:11" x14ac:dyDescent="0.2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219"/>
    </row>
    <row r="72" spans="1:11" x14ac:dyDescent="0.25">
      <c r="A72" s="195" t="s">
        <v>193</v>
      </c>
      <c r="B72" s="196"/>
      <c r="C72" s="196"/>
      <c r="D72" s="196"/>
      <c r="E72" s="196"/>
      <c r="F72" s="196"/>
      <c r="G72" s="197"/>
      <c r="H72" s="198"/>
      <c r="I72" t="s">
        <v>174</v>
      </c>
    </row>
    <row r="73" spans="1:11" x14ac:dyDescent="0.25">
      <c r="A73" s="199"/>
      <c r="B73" s="200" t="s">
        <v>175</v>
      </c>
      <c r="C73" s="200" t="s">
        <v>194</v>
      </c>
      <c r="D73" s="200" t="s">
        <v>60</v>
      </c>
      <c r="E73" s="199"/>
      <c r="F73" s="199"/>
      <c r="G73" s="199"/>
      <c r="H73" s="199"/>
      <c r="I73" s="201" t="s">
        <v>174</v>
      </c>
      <c r="J73" s="202"/>
      <c r="K73" s="199">
        <v>611615.70941714291</v>
      </c>
    </row>
    <row r="74" spans="1:11" x14ac:dyDescent="0.25">
      <c r="A74" s="203"/>
      <c r="B74" s="203" t="s">
        <v>178</v>
      </c>
      <c r="C74" s="204" t="s">
        <v>195</v>
      </c>
      <c r="D74" s="204" t="s">
        <v>196</v>
      </c>
      <c r="E74" s="205" t="s">
        <v>56</v>
      </c>
      <c r="F74" s="205"/>
      <c r="G74" s="205"/>
      <c r="H74" s="205"/>
      <c r="I74" s="206">
        <v>413.512</v>
      </c>
      <c r="J74" s="207">
        <v>257</v>
      </c>
      <c r="K74" s="208">
        <v>106272.584</v>
      </c>
    </row>
    <row r="75" spans="1:11" x14ac:dyDescent="0.25">
      <c r="A75" s="203"/>
      <c r="B75" s="203" t="s">
        <v>178</v>
      </c>
      <c r="C75" s="204" t="s">
        <v>197</v>
      </c>
      <c r="D75" s="204" t="s">
        <v>198</v>
      </c>
      <c r="E75" s="205" t="s">
        <v>56</v>
      </c>
      <c r="F75" s="205"/>
      <c r="G75" s="205"/>
      <c r="H75" s="205"/>
      <c r="I75" s="206">
        <v>413.512</v>
      </c>
      <c r="J75" s="207">
        <v>333</v>
      </c>
      <c r="K75" s="208">
        <v>137699.49600000001</v>
      </c>
    </row>
    <row r="76" spans="1:11" x14ac:dyDescent="0.25">
      <c r="A76" s="203"/>
      <c r="B76" s="203" t="s">
        <v>178</v>
      </c>
      <c r="C76" s="204" t="s">
        <v>199</v>
      </c>
      <c r="D76" s="204" t="s">
        <v>200</v>
      </c>
      <c r="E76" s="205" t="s">
        <v>56</v>
      </c>
      <c r="F76" s="205"/>
      <c r="G76" s="205"/>
      <c r="H76" s="205"/>
      <c r="I76" s="206">
        <v>413.512</v>
      </c>
      <c r="J76" s="207">
        <v>125</v>
      </c>
      <c r="K76" s="208">
        <v>51689</v>
      </c>
    </row>
    <row r="77" spans="1:11" x14ac:dyDescent="0.25">
      <c r="A77" s="203"/>
      <c r="B77" s="203" t="s">
        <v>178</v>
      </c>
      <c r="C77" s="204" t="s">
        <v>201</v>
      </c>
      <c r="D77" s="204" t="s">
        <v>202</v>
      </c>
      <c r="E77" s="205" t="s">
        <v>203</v>
      </c>
      <c r="F77" s="205"/>
      <c r="G77" s="205"/>
      <c r="H77" s="205"/>
      <c r="I77" s="206">
        <v>0</v>
      </c>
      <c r="J77" s="207">
        <v>2150</v>
      </c>
      <c r="K77" s="208">
        <v>0</v>
      </c>
    </row>
    <row r="78" spans="1:11" x14ac:dyDescent="0.25">
      <c r="A78" s="203"/>
      <c r="B78" s="203" t="s">
        <v>178</v>
      </c>
      <c r="C78" s="204" t="s">
        <v>204</v>
      </c>
      <c r="D78" s="204" t="s">
        <v>205</v>
      </c>
      <c r="E78" s="205" t="s">
        <v>203</v>
      </c>
      <c r="F78" s="205"/>
      <c r="G78" s="205"/>
      <c r="H78" s="205"/>
      <c r="I78" s="206">
        <v>6</v>
      </c>
      <c r="J78" s="207">
        <v>1200</v>
      </c>
      <c r="K78" s="208">
        <v>7200</v>
      </c>
    </row>
    <row r="79" spans="1:11" x14ac:dyDescent="0.25">
      <c r="A79" s="203"/>
      <c r="B79" s="203" t="s">
        <v>178</v>
      </c>
      <c r="C79" s="204" t="s">
        <v>206</v>
      </c>
      <c r="D79" s="204" t="s">
        <v>207</v>
      </c>
      <c r="E79" s="205" t="s">
        <v>56</v>
      </c>
      <c r="F79" s="205"/>
      <c r="G79" s="205"/>
      <c r="H79" s="205"/>
      <c r="I79" s="206">
        <v>413.512</v>
      </c>
      <c r="J79" s="207">
        <v>6.88</v>
      </c>
      <c r="K79" s="208">
        <v>2844.9625599999999</v>
      </c>
    </row>
    <row r="80" spans="1:11" x14ac:dyDescent="0.25">
      <c r="A80" s="203"/>
      <c r="B80" s="203" t="s">
        <v>178</v>
      </c>
      <c r="C80" s="204" t="s">
        <v>208</v>
      </c>
      <c r="D80" s="204" t="s">
        <v>209</v>
      </c>
      <c r="E80" s="205" t="s">
        <v>56</v>
      </c>
      <c r="F80" s="205"/>
      <c r="G80" s="205"/>
      <c r="H80" s="205"/>
      <c r="I80" s="206">
        <v>413.512</v>
      </c>
      <c r="J80" s="207">
        <v>0.8</v>
      </c>
      <c r="K80" s="208">
        <v>330.80960000000005</v>
      </c>
    </row>
    <row r="81" spans="1:11" x14ac:dyDescent="0.25">
      <c r="A81" s="209"/>
      <c r="B81" s="209" t="s">
        <v>210</v>
      </c>
      <c r="C81" s="210" t="s">
        <v>211</v>
      </c>
      <c r="D81" s="210" t="s">
        <v>212</v>
      </c>
      <c r="E81" s="211" t="s">
        <v>213</v>
      </c>
      <c r="F81" s="211"/>
      <c r="G81" s="211"/>
      <c r="H81" s="211"/>
      <c r="I81" s="206">
        <v>165.40480000000002</v>
      </c>
      <c r="J81" s="207">
        <v>429</v>
      </c>
      <c r="K81" s="208">
        <v>70958.659200000009</v>
      </c>
    </row>
    <row r="82" spans="1:11" x14ac:dyDescent="0.25">
      <c r="A82" s="209"/>
      <c r="B82" s="209" t="s">
        <v>210</v>
      </c>
      <c r="C82" s="210" t="s">
        <v>214</v>
      </c>
      <c r="D82" s="210" t="s">
        <v>215</v>
      </c>
      <c r="E82" s="211" t="s">
        <v>83</v>
      </c>
      <c r="F82" s="211"/>
      <c r="G82" s="211"/>
      <c r="H82" s="211"/>
      <c r="I82" s="206">
        <v>10.3378</v>
      </c>
      <c r="J82" s="207">
        <v>3700</v>
      </c>
      <c r="K82" s="208">
        <v>38249.86</v>
      </c>
    </row>
    <row r="83" spans="1:11" x14ac:dyDescent="0.25">
      <c r="A83" s="209"/>
      <c r="B83" s="209"/>
      <c r="C83" s="210"/>
      <c r="D83" s="210"/>
      <c r="E83" s="211"/>
      <c r="F83" s="211"/>
      <c r="G83" s="211"/>
      <c r="H83" s="211"/>
      <c r="I83" s="206"/>
      <c r="J83" s="207"/>
      <c r="K83" s="208"/>
    </row>
    <row r="84" spans="1:11" ht="24" x14ac:dyDescent="0.25">
      <c r="A84" s="203" t="s">
        <v>216</v>
      </c>
      <c r="B84" s="203" t="s">
        <v>178</v>
      </c>
      <c r="C84" s="204" t="s">
        <v>54</v>
      </c>
      <c r="D84" s="204" t="s">
        <v>55</v>
      </c>
      <c r="E84" s="205" t="s">
        <v>56</v>
      </c>
      <c r="F84" s="205"/>
      <c r="G84" s="205"/>
      <c r="H84" s="205"/>
      <c r="I84" s="206">
        <v>250</v>
      </c>
      <c r="J84" s="212">
        <v>55.24</v>
      </c>
      <c r="K84" s="208">
        <v>13810</v>
      </c>
    </row>
    <row r="85" spans="1:11" x14ac:dyDescent="0.25">
      <c r="A85" s="203"/>
      <c r="B85" s="203"/>
      <c r="C85" s="204"/>
      <c r="D85" s="204"/>
      <c r="E85" s="205"/>
      <c r="F85" s="205"/>
      <c r="G85" s="205"/>
      <c r="H85" s="205"/>
      <c r="I85" s="206"/>
      <c r="J85" s="207"/>
      <c r="K85" s="208"/>
    </row>
    <row r="86" spans="1:11" ht="24" x14ac:dyDescent="0.25">
      <c r="A86" s="213" t="s">
        <v>217</v>
      </c>
      <c r="B86" s="213" t="s">
        <v>178</v>
      </c>
      <c r="C86" s="214" t="s">
        <v>218</v>
      </c>
      <c r="D86" s="215" t="s">
        <v>219</v>
      </c>
      <c r="E86" s="216" t="s">
        <v>83</v>
      </c>
      <c r="F86" s="216"/>
      <c r="G86" s="216"/>
      <c r="H86" s="216"/>
      <c r="I86" s="217">
        <v>32</v>
      </c>
      <c r="J86" s="207">
        <v>205.47</v>
      </c>
      <c r="K86" s="208">
        <v>6575.04</v>
      </c>
    </row>
    <row r="87" spans="1:11" ht="24" x14ac:dyDescent="0.25">
      <c r="A87" s="213" t="s">
        <v>103</v>
      </c>
      <c r="B87" s="213" t="s">
        <v>178</v>
      </c>
      <c r="C87" s="214" t="s">
        <v>185</v>
      </c>
      <c r="D87" s="215" t="s">
        <v>186</v>
      </c>
      <c r="E87" s="205" t="s">
        <v>56</v>
      </c>
      <c r="F87" s="205"/>
      <c r="G87" s="205"/>
      <c r="H87" s="205"/>
      <c r="I87" s="206">
        <v>393.82095238095235</v>
      </c>
      <c r="J87" s="212">
        <v>396.71</v>
      </c>
      <c r="K87" s="208">
        <v>156232.7100190476</v>
      </c>
    </row>
    <row r="88" spans="1:11" x14ac:dyDescent="0.25">
      <c r="A88" s="203" t="s">
        <v>220</v>
      </c>
      <c r="B88" s="203" t="s">
        <v>178</v>
      </c>
      <c r="C88" s="204" t="s">
        <v>221</v>
      </c>
      <c r="D88" s="204" t="s">
        <v>222</v>
      </c>
      <c r="E88" s="205" t="s">
        <v>56</v>
      </c>
      <c r="F88" s="205"/>
      <c r="G88" s="205"/>
      <c r="H88" s="205"/>
      <c r="I88" s="206">
        <v>393.82095238095235</v>
      </c>
      <c r="J88" s="212">
        <v>20.62</v>
      </c>
      <c r="K88" s="208">
        <v>8120.5880380952376</v>
      </c>
    </row>
    <row r="89" spans="1:11" x14ac:dyDescent="0.25">
      <c r="A89" s="203" t="s">
        <v>223</v>
      </c>
      <c r="B89" s="203" t="s">
        <v>178</v>
      </c>
      <c r="C89" s="204" t="s">
        <v>85</v>
      </c>
      <c r="D89" s="204" t="s">
        <v>224</v>
      </c>
      <c r="E89" s="205" t="s">
        <v>83</v>
      </c>
      <c r="F89" s="205"/>
      <c r="G89" s="205"/>
      <c r="H89" s="205"/>
      <c r="I89" s="206">
        <v>32</v>
      </c>
      <c r="J89" s="212">
        <v>363.5</v>
      </c>
      <c r="K89" s="208">
        <v>11632</v>
      </c>
    </row>
    <row r="91" spans="1:11" x14ac:dyDescent="0.25">
      <c r="A91" s="14"/>
      <c r="B91" s="14"/>
      <c r="C91" s="434" t="s">
        <v>228</v>
      </c>
      <c r="D91" s="435"/>
      <c r="E91" s="435"/>
      <c r="F91" s="435"/>
      <c r="G91" s="14"/>
      <c r="H91" s="14"/>
      <c r="I91" s="14"/>
      <c r="J91" s="14"/>
      <c r="K91" s="14"/>
    </row>
    <row r="92" spans="1:11" x14ac:dyDescent="0.25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</row>
    <row r="93" spans="1:11" ht="18.75" x14ac:dyDescent="0.25">
      <c r="A93" s="14"/>
      <c r="B93" s="14"/>
      <c r="C93" s="14"/>
      <c r="D93" s="14"/>
      <c r="E93" s="14"/>
      <c r="F93" s="14"/>
      <c r="G93" s="14"/>
      <c r="H93" s="14"/>
      <c r="I93" s="440" t="s">
        <v>229</v>
      </c>
      <c r="J93" s="441"/>
      <c r="K93" s="442"/>
    </row>
    <row r="94" spans="1:11" x14ac:dyDescent="0.25">
      <c r="A94" s="170" t="s">
        <v>166</v>
      </c>
      <c r="B94" s="171" t="s">
        <v>167</v>
      </c>
      <c r="C94" s="171" t="s">
        <v>168</v>
      </c>
      <c r="D94" s="171" t="s">
        <v>44</v>
      </c>
      <c r="E94" s="171" t="s">
        <v>45</v>
      </c>
      <c r="F94" s="171" t="s">
        <v>46</v>
      </c>
      <c r="G94" s="171" t="s">
        <v>169</v>
      </c>
      <c r="H94" s="171" t="s">
        <v>170</v>
      </c>
      <c r="I94" s="172" t="s">
        <v>171</v>
      </c>
      <c r="J94" s="172"/>
      <c r="K94" s="172" t="s">
        <v>172</v>
      </c>
    </row>
    <row r="95" spans="1:11" ht="15.75" x14ac:dyDescent="0.25">
      <c r="A95" s="173" t="s">
        <v>173</v>
      </c>
      <c r="B95" s="14"/>
      <c r="C95" s="14"/>
      <c r="D95" s="14"/>
      <c r="E95" s="14"/>
      <c r="F95" s="14"/>
      <c r="G95" s="14"/>
      <c r="H95" s="174">
        <v>851722.89000000013</v>
      </c>
      <c r="I95" s="175" t="s">
        <v>174</v>
      </c>
      <c r="J95" s="14"/>
      <c r="K95" s="174">
        <f>K96+K114</f>
        <v>-1368.8857085714408</v>
      </c>
    </row>
    <row r="96" spans="1:11" ht="15.75" x14ac:dyDescent="0.25">
      <c r="A96" s="176"/>
      <c r="B96" s="177" t="s">
        <v>175</v>
      </c>
      <c r="C96" s="178" t="s">
        <v>176</v>
      </c>
      <c r="D96" s="178" t="s">
        <v>177</v>
      </c>
      <c r="E96" s="176"/>
      <c r="F96" s="176"/>
      <c r="G96" s="176"/>
      <c r="H96" s="179">
        <v>851722.89000000013</v>
      </c>
      <c r="I96" s="184" t="s">
        <v>174</v>
      </c>
      <c r="J96" s="184"/>
      <c r="K96" s="218">
        <f>SUM(K98:K111)</f>
        <v>-206345.42822</v>
      </c>
    </row>
    <row r="97" spans="1:11" x14ac:dyDescent="0.25">
      <c r="A97" s="176"/>
      <c r="B97" s="177" t="s">
        <v>175</v>
      </c>
      <c r="C97" s="182" t="s">
        <v>51</v>
      </c>
      <c r="D97" s="182" t="s">
        <v>52</v>
      </c>
      <c r="E97" s="176"/>
      <c r="F97" s="176"/>
      <c r="G97" s="176"/>
      <c r="H97" s="183">
        <v>300085.84000000008</v>
      </c>
      <c r="I97" s="180" t="s">
        <v>174</v>
      </c>
      <c r="J97" s="180"/>
      <c r="K97" s="180"/>
    </row>
    <row r="98" spans="1:11" ht="24" x14ac:dyDescent="0.25">
      <c r="A98" s="185" t="s">
        <v>128</v>
      </c>
      <c r="B98" s="185" t="s">
        <v>178</v>
      </c>
      <c r="C98" s="186" t="s">
        <v>54</v>
      </c>
      <c r="D98" s="187" t="s">
        <v>55</v>
      </c>
      <c r="E98" s="188" t="s">
        <v>56</v>
      </c>
      <c r="F98" s="189">
        <v>148.733</v>
      </c>
      <c r="G98" s="190">
        <v>55.24</v>
      </c>
      <c r="H98" s="190">
        <v>8216.01</v>
      </c>
      <c r="I98" s="191">
        <v>-52.493999999999993</v>
      </c>
      <c r="J98" s="191"/>
      <c r="K98" s="192">
        <f t="shared" ref="K98:K110" si="2">I98*G98</f>
        <v>-2899.7685599999995</v>
      </c>
    </row>
    <row r="99" spans="1:11" x14ac:dyDescent="0.25">
      <c r="A99" s="176"/>
      <c r="B99" s="177" t="s">
        <v>175</v>
      </c>
      <c r="C99" s="182" t="s">
        <v>59</v>
      </c>
      <c r="D99" s="182" t="s">
        <v>60</v>
      </c>
      <c r="E99" s="176"/>
      <c r="F99" s="176"/>
      <c r="G99" s="176"/>
      <c r="H99" s="183">
        <v>150089.27000000002</v>
      </c>
      <c r="I99" s="184" t="s">
        <v>174</v>
      </c>
      <c r="J99" s="184"/>
      <c r="K99" s="192"/>
    </row>
    <row r="100" spans="1:11" ht="24" x14ac:dyDescent="0.25">
      <c r="A100" s="185" t="s">
        <v>230</v>
      </c>
      <c r="B100" s="185" t="s">
        <v>178</v>
      </c>
      <c r="C100" s="186" t="s">
        <v>179</v>
      </c>
      <c r="D100" s="187" t="s">
        <v>180</v>
      </c>
      <c r="E100" s="188" t="s">
        <v>56</v>
      </c>
      <c r="F100" s="189">
        <v>96.239000000000004</v>
      </c>
      <c r="G100" s="190">
        <v>319.88</v>
      </c>
      <c r="H100" s="190">
        <v>30784.93</v>
      </c>
      <c r="I100" s="191">
        <v>-96.239000000000004</v>
      </c>
      <c r="J100" s="191"/>
      <c r="K100" s="192">
        <f t="shared" si="2"/>
        <v>-30784.93132</v>
      </c>
    </row>
    <row r="101" spans="1:11" x14ac:dyDescent="0.25">
      <c r="A101" s="185" t="s">
        <v>231</v>
      </c>
      <c r="B101" s="185" t="s">
        <v>178</v>
      </c>
      <c r="C101" s="186" t="s">
        <v>182</v>
      </c>
      <c r="D101" s="187" t="s">
        <v>183</v>
      </c>
      <c r="E101" s="188" t="s">
        <v>56</v>
      </c>
      <c r="F101" s="189">
        <v>96.239000000000004</v>
      </c>
      <c r="G101" s="190">
        <v>155.66999999999999</v>
      </c>
      <c r="H101" s="190">
        <v>14981.53</v>
      </c>
      <c r="I101" s="191">
        <v>-96.239000000000004</v>
      </c>
      <c r="J101" s="191"/>
      <c r="K101" s="192">
        <f t="shared" si="2"/>
        <v>-14981.52513</v>
      </c>
    </row>
    <row r="102" spans="1:11" x14ac:dyDescent="0.25">
      <c r="A102" s="185" t="s">
        <v>129</v>
      </c>
      <c r="B102" s="185" t="s">
        <v>178</v>
      </c>
      <c r="C102" s="186" t="s">
        <v>62</v>
      </c>
      <c r="D102" s="187" t="s">
        <v>63</v>
      </c>
      <c r="E102" s="188" t="s">
        <v>56</v>
      </c>
      <c r="F102" s="189">
        <v>148.733</v>
      </c>
      <c r="G102" s="190">
        <v>18.04</v>
      </c>
      <c r="H102" s="190">
        <v>2683.14</v>
      </c>
      <c r="I102" s="193">
        <v>-148.733</v>
      </c>
      <c r="J102" s="193"/>
      <c r="K102" s="192">
        <f t="shared" si="2"/>
        <v>-2683.1433200000001</v>
      </c>
    </row>
    <row r="103" spans="1:11" ht="24" x14ac:dyDescent="0.25">
      <c r="A103" s="185" t="s">
        <v>130</v>
      </c>
      <c r="B103" s="185" t="s">
        <v>178</v>
      </c>
      <c r="C103" s="186" t="s">
        <v>185</v>
      </c>
      <c r="D103" s="187" t="s">
        <v>186</v>
      </c>
      <c r="E103" s="188" t="s">
        <v>56</v>
      </c>
      <c r="F103" s="189">
        <v>148.733</v>
      </c>
      <c r="G103" s="190">
        <v>396.71</v>
      </c>
      <c r="H103" s="190">
        <v>59003.87</v>
      </c>
      <c r="I103" s="193">
        <v>-148.733</v>
      </c>
      <c r="J103" s="193"/>
      <c r="K103" s="192">
        <f t="shared" si="2"/>
        <v>-59003.868429999995</v>
      </c>
    </row>
    <row r="104" spans="1:11" ht="24" x14ac:dyDescent="0.25">
      <c r="A104" s="185" t="s">
        <v>232</v>
      </c>
      <c r="B104" s="185" t="s">
        <v>178</v>
      </c>
      <c r="C104" s="186" t="s">
        <v>188</v>
      </c>
      <c r="D104" s="187" t="s">
        <v>189</v>
      </c>
      <c r="E104" s="188" t="s">
        <v>56</v>
      </c>
      <c r="F104" s="189">
        <v>96.239000000000004</v>
      </c>
      <c r="G104" s="190">
        <v>443.02</v>
      </c>
      <c r="H104" s="190">
        <v>42635.8</v>
      </c>
      <c r="I104" s="193">
        <v>-96.239000000000004</v>
      </c>
      <c r="J104" s="193"/>
      <c r="K104" s="192">
        <f t="shared" si="2"/>
        <v>-42635.801780000002</v>
      </c>
    </row>
    <row r="105" spans="1:11" x14ac:dyDescent="0.25">
      <c r="A105" s="176"/>
      <c r="B105" s="177" t="s">
        <v>175</v>
      </c>
      <c r="C105" s="182" t="s">
        <v>68</v>
      </c>
      <c r="D105" s="182" t="s">
        <v>190</v>
      </c>
      <c r="E105" s="176"/>
      <c r="F105" s="176"/>
      <c r="G105" s="176"/>
      <c r="H105" s="183">
        <v>56900.479999999996</v>
      </c>
      <c r="I105" s="184" t="s">
        <v>174</v>
      </c>
      <c r="J105" s="184"/>
      <c r="K105" s="192"/>
    </row>
    <row r="106" spans="1:11" ht="24" x14ac:dyDescent="0.25">
      <c r="A106" s="185" t="s">
        <v>65</v>
      </c>
      <c r="B106" s="185" t="s">
        <v>178</v>
      </c>
      <c r="C106" s="186" t="s">
        <v>76</v>
      </c>
      <c r="D106" s="187" t="s">
        <v>77</v>
      </c>
      <c r="E106" s="188" t="s">
        <v>73</v>
      </c>
      <c r="F106" s="189">
        <v>174.98</v>
      </c>
      <c r="G106" s="190">
        <v>87.65</v>
      </c>
      <c r="H106" s="190">
        <v>15337</v>
      </c>
      <c r="I106" s="193">
        <v>-174.98</v>
      </c>
      <c r="J106" s="193"/>
      <c r="K106" s="192">
        <f t="shared" si="2"/>
        <v>-15336.996999999999</v>
      </c>
    </row>
    <row r="107" spans="1:11" ht="24" x14ac:dyDescent="0.25">
      <c r="A107" s="185" t="s">
        <v>187</v>
      </c>
      <c r="B107" s="185" t="s">
        <v>178</v>
      </c>
      <c r="C107" s="186" t="s">
        <v>191</v>
      </c>
      <c r="D107" s="187" t="s">
        <v>192</v>
      </c>
      <c r="E107" s="188" t="s">
        <v>73</v>
      </c>
      <c r="F107" s="189">
        <v>349.96</v>
      </c>
      <c r="G107" s="190">
        <v>32.22</v>
      </c>
      <c r="H107" s="190">
        <v>11275.71</v>
      </c>
      <c r="I107" s="193">
        <v>-349.96</v>
      </c>
      <c r="J107" s="193"/>
      <c r="K107" s="192">
        <f t="shared" si="2"/>
        <v>-11275.7112</v>
      </c>
    </row>
    <row r="108" spans="1:11" x14ac:dyDescent="0.25">
      <c r="A108" s="185" t="s">
        <v>233</v>
      </c>
      <c r="B108" s="185" t="s">
        <v>178</v>
      </c>
      <c r="C108" s="186" t="s">
        <v>71</v>
      </c>
      <c r="D108" s="187" t="s">
        <v>72</v>
      </c>
      <c r="E108" s="188" t="s">
        <v>73</v>
      </c>
      <c r="F108" s="189">
        <v>349.96</v>
      </c>
      <c r="G108" s="190">
        <v>72.34</v>
      </c>
      <c r="H108" s="190">
        <v>25316.11</v>
      </c>
      <c r="I108" s="191">
        <v>-349.96</v>
      </c>
      <c r="J108" s="191"/>
      <c r="K108" s="192">
        <f t="shared" si="2"/>
        <v>-25316.106400000001</v>
      </c>
    </row>
    <row r="109" spans="1:11" x14ac:dyDescent="0.25">
      <c r="A109" s="176"/>
      <c r="B109" s="177" t="s">
        <v>175</v>
      </c>
      <c r="C109" s="182" t="s">
        <v>78</v>
      </c>
      <c r="D109" s="182" t="s">
        <v>79</v>
      </c>
      <c r="E109" s="176"/>
      <c r="F109" s="176"/>
      <c r="G109" s="176"/>
      <c r="H109" s="183">
        <v>31666.800000000003</v>
      </c>
      <c r="I109" s="184" t="s">
        <v>174</v>
      </c>
      <c r="J109" s="184"/>
      <c r="K109" s="192"/>
    </row>
    <row r="110" spans="1:11" x14ac:dyDescent="0.25">
      <c r="A110" s="185" t="s">
        <v>234</v>
      </c>
      <c r="B110" s="185" t="s">
        <v>178</v>
      </c>
      <c r="C110" s="186" t="s">
        <v>81</v>
      </c>
      <c r="D110" s="187" t="s">
        <v>82</v>
      </c>
      <c r="E110" s="188" t="s">
        <v>83</v>
      </c>
      <c r="F110" s="189">
        <v>98.722999999999999</v>
      </c>
      <c r="G110" s="190">
        <v>136.36000000000001</v>
      </c>
      <c r="H110" s="190">
        <v>13461.87</v>
      </c>
      <c r="I110" s="194">
        <v>-3.6219999999999999</v>
      </c>
      <c r="J110" s="194"/>
      <c r="K110" s="192">
        <f t="shared" si="2"/>
        <v>-493.89592000000005</v>
      </c>
    </row>
    <row r="111" spans="1:11" ht="24" x14ac:dyDescent="0.25">
      <c r="A111" s="185" t="s">
        <v>112</v>
      </c>
      <c r="B111" s="185" t="s">
        <v>178</v>
      </c>
      <c r="C111" s="186" t="s">
        <v>85</v>
      </c>
      <c r="D111" s="187" t="s">
        <v>86</v>
      </c>
      <c r="E111" s="188" t="s">
        <v>83</v>
      </c>
      <c r="F111" s="189">
        <v>28.469000000000001</v>
      </c>
      <c r="G111" s="190">
        <v>257.77999999999997</v>
      </c>
      <c r="H111" s="190">
        <v>7338.74</v>
      </c>
      <c r="I111" s="194">
        <v>-3.6219999999999999</v>
      </c>
      <c r="J111" s="194"/>
      <c r="K111" s="192">
        <f>I111*G111</f>
        <v>-933.67915999999991</v>
      </c>
    </row>
    <row r="112" spans="1:11" x14ac:dyDescent="0.25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219"/>
    </row>
    <row r="113" spans="1:11" x14ac:dyDescent="0.25">
      <c r="A113" s="195" t="s">
        <v>193</v>
      </c>
      <c r="B113" s="196"/>
      <c r="C113" s="196"/>
      <c r="D113" s="196"/>
      <c r="E113" s="196"/>
      <c r="F113" s="196"/>
      <c r="G113" s="197"/>
      <c r="H113" s="198"/>
      <c r="I113" t="s">
        <v>174</v>
      </c>
    </row>
    <row r="114" spans="1:11" x14ac:dyDescent="0.25">
      <c r="A114" s="199"/>
      <c r="B114" s="200" t="s">
        <v>175</v>
      </c>
      <c r="C114" s="200" t="s">
        <v>194</v>
      </c>
      <c r="D114" s="200" t="s">
        <v>60</v>
      </c>
      <c r="E114" s="199"/>
      <c r="F114" s="199"/>
      <c r="G114" s="199"/>
      <c r="H114" s="199"/>
      <c r="I114" s="201" t="s">
        <v>174</v>
      </c>
      <c r="J114" s="202"/>
      <c r="K114" s="199">
        <v>204976.54251142856</v>
      </c>
    </row>
    <row r="115" spans="1:11" x14ac:dyDescent="0.25">
      <c r="A115" s="203"/>
      <c r="B115" s="203" t="s">
        <v>178</v>
      </c>
      <c r="C115" s="204" t="s">
        <v>195</v>
      </c>
      <c r="D115" s="204" t="s">
        <v>196</v>
      </c>
      <c r="E115" s="205" t="s">
        <v>56</v>
      </c>
      <c r="F115" s="205"/>
      <c r="G115" s="205"/>
      <c r="H115" s="205"/>
      <c r="I115" s="206">
        <v>128.733</v>
      </c>
      <c r="J115" s="207">
        <v>257</v>
      </c>
      <c r="K115" s="208">
        <v>33084.381000000001</v>
      </c>
    </row>
    <row r="116" spans="1:11" x14ac:dyDescent="0.25">
      <c r="A116" s="203"/>
      <c r="B116" s="203" t="s">
        <v>178</v>
      </c>
      <c r="C116" s="204" t="s">
        <v>197</v>
      </c>
      <c r="D116" s="204" t="s">
        <v>198</v>
      </c>
      <c r="E116" s="205" t="s">
        <v>56</v>
      </c>
      <c r="F116" s="205"/>
      <c r="G116" s="205"/>
      <c r="H116" s="205"/>
      <c r="I116" s="206">
        <v>128.733</v>
      </c>
      <c r="J116" s="207">
        <v>333</v>
      </c>
      <c r="K116" s="208">
        <v>42868.089</v>
      </c>
    </row>
    <row r="117" spans="1:11" x14ac:dyDescent="0.25">
      <c r="A117" s="203"/>
      <c r="B117" s="203" t="s">
        <v>178</v>
      </c>
      <c r="C117" s="204" t="s">
        <v>199</v>
      </c>
      <c r="D117" s="204" t="s">
        <v>200</v>
      </c>
      <c r="E117" s="205" t="s">
        <v>56</v>
      </c>
      <c r="F117" s="205"/>
      <c r="G117" s="205"/>
      <c r="H117" s="205"/>
      <c r="I117" s="206">
        <v>128.733</v>
      </c>
      <c r="J117" s="207">
        <v>125</v>
      </c>
      <c r="K117" s="208">
        <v>16091.625</v>
      </c>
    </row>
    <row r="118" spans="1:11" x14ac:dyDescent="0.25">
      <c r="A118" s="203"/>
      <c r="B118" s="203" t="s">
        <v>178</v>
      </c>
      <c r="C118" s="204" t="s">
        <v>201</v>
      </c>
      <c r="D118" s="204" t="s">
        <v>202</v>
      </c>
      <c r="E118" s="205" t="s">
        <v>203</v>
      </c>
      <c r="F118" s="205"/>
      <c r="G118" s="205"/>
      <c r="H118" s="205"/>
      <c r="I118" s="206">
        <v>3</v>
      </c>
      <c r="J118" s="207">
        <v>2150</v>
      </c>
      <c r="K118" s="208">
        <v>6450</v>
      </c>
    </row>
    <row r="119" spans="1:11" x14ac:dyDescent="0.25">
      <c r="A119" s="203"/>
      <c r="B119" s="203" t="s">
        <v>178</v>
      </c>
      <c r="C119" s="204" t="s">
        <v>204</v>
      </c>
      <c r="D119" s="204" t="s">
        <v>205</v>
      </c>
      <c r="E119" s="205" t="s">
        <v>203</v>
      </c>
      <c r="F119" s="205"/>
      <c r="G119" s="205"/>
      <c r="H119" s="205"/>
      <c r="I119" s="206">
        <v>2</v>
      </c>
      <c r="J119" s="207">
        <v>1200</v>
      </c>
      <c r="K119" s="208">
        <v>2400</v>
      </c>
    </row>
    <row r="120" spans="1:11" x14ac:dyDescent="0.25">
      <c r="A120" s="203"/>
      <c r="B120" s="203" t="s">
        <v>178</v>
      </c>
      <c r="C120" s="204" t="s">
        <v>206</v>
      </c>
      <c r="D120" s="204" t="s">
        <v>207</v>
      </c>
      <c r="E120" s="205" t="s">
        <v>56</v>
      </c>
      <c r="F120" s="205"/>
      <c r="G120" s="205"/>
      <c r="H120" s="205"/>
      <c r="I120" s="206">
        <v>128.733</v>
      </c>
      <c r="J120" s="207">
        <v>6.88</v>
      </c>
      <c r="K120" s="208">
        <v>885.68304000000001</v>
      </c>
    </row>
    <row r="121" spans="1:11" x14ac:dyDescent="0.25">
      <c r="A121" s="203"/>
      <c r="B121" s="203" t="s">
        <v>178</v>
      </c>
      <c r="C121" s="204" t="s">
        <v>208</v>
      </c>
      <c r="D121" s="204" t="s">
        <v>209</v>
      </c>
      <c r="E121" s="205" t="s">
        <v>56</v>
      </c>
      <c r="F121" s="205"/>
      <c r="G121" s="205"/>
      <c r="H121" s="205"/>
      <c r="I121" s="206">
        <v>128.733</v>
      </c>
      <c r="J121" s="207">
        <v>0.8</v>
      </c>
      <c r="K121" s="208">
        <v>102.9864</v>
      </c>
    </row>
    <row r="122" spans="1:11" x14ac:dyDescent="0.25">
      <c r="A122" s="209"/>
      <c r="B122" s="209" t="s">
        <v>210</v>
      </c>
      <c r="C122" s="210" t="s">
        <v>211</v>
      </c>
      <c r="D122" s="210" t="s">
        <v>212</v>
      </c>
      <c r="E122" s="211" t="s">
        <v>213</v>
      </c>
      <c r="F122" s="211"/>
      <c r="G122" s="211"/>
      <c r="H122" s="211"/>
      <c r="I122" s="206">
        <v>51.493200000000002</v>
      </c>
      <c r="J122" s="207">
        <v>429</v>
      </c>
      <c r="K122" s="208">
        <v>22090.5828</v>
      </c>
    </row>
    <row r="123" spans="1:11" x14ac:dyDescent="0.25">
      <c r="A123" s="209"/>
      <c r="B123" s="209" t="s">
        <v>210</v>
      </c>
      <c r="C123" s="210" t="s">
        <v>214</v>
      </c>
      <c r="D123" s="210" t="s">
        <v>215</v>
      </c>
      <c r="E123" s="211" t="s">
        <v>83</v>
      </c>
      <c r="F123" s="211"/>
      <c r="G123" s="211"/>
      <c r="H123" s="211"/>
      <c r="I123" s="206">
        <v>3.2183250000000001</v>
      </c>
      <c r="J123" s="207">
        <v>3700</v>
      </c>
      <c r="K123" s="208">
        <v>11907.8025</v>
      </c>
    </row>
    <row r="124" spans="1:11" x14ac:dyDescent="0.25">
      <c r="A124" s="209"/>
      <c r="B124" s="209"/>
      <c r="C124" s="210"/>
      <c r="D124" s="210"/>
      <c r="E124" s="211"/>
      <c r="F124" s="211"/>
      <c r="G124" s="211"/>
      <c r="H124" s="211"/>
      <c r="I124" s="206"/>
      <c r="J124" s="207"/>
      <c r="K124" s="208"/>
    </row>
    <row r="125" spans="1:11" ht="24" x14ac:dyDescent="0.25">
      <c r="A125" s="203" t="s">
        <v>216</v>
      </c>
      <c r="B125" s="203" t="s">
        <v>178</v>
      </c>
      <c r="C125" s="204" t="s">
        <v>54</v>
      </c>
      <c r="D125" s="204" t="s">
        <v>55</v>
      </c>
      <c r="E125" s="205" t="s">
        <v>56</v>
      </c>
      <c r="F125" s="205"/>
      <c r="G125" s="205"/>
      <c r="H125" s="205"/>
      <c r="I125" s="206">
        <v>140</v>
      </c>
      <c r="J125" s="212">
        <v>55.24</v>
      </c>
      <c r="K125" s="208">
        <v>7733.6</v>
      </c>
    </row>
    <row r="126" spans="1:11" x14ac:dyDescent="0.25">
      <c r="A126" s="203"/>
      <c r="B126" s="203"/>
      <c r="C126" s="204"/>
      <c r="D126" s="204"/>
      <c r="E126" s="205"/>
      <c r="F126" s="205"/>
      <c r="G126" s="205"/>
      <c r="H126" s="205"/>
      <c r="I126" s="206"/>
      <c r="J126" s="207"/>
      <c r="K126" s="208"/>
    </row>
    <row r="127" spans="1:11" ht="24" x14ac:dyDescent="0.25">
      <c r="A127" s="213" t="s">
        <v>217</v>
      </c>
      <c r="B127" s="213" t="s">
        <v>178</v>
      </c>
      <c r="C127" s="214" t="s">
        <v>218</v>
      </c>
      <c r="D127" s="215" t="s">
        <v>219</v>
      </c>
      <c r="E127" s="216" t="s">
        <v>83</v>
      </c>
      <c r="F127" s="216"/>
      <c r="G127" s="216"/>
      <c r="H127" s="216"/>
      <c r="I127" s="217">
        <v>17.920000000000002</v>
      </c>
      <c r="J127" s="207">
        <v>205.47</v>
      </c>
      <c r="K127" s="208">
        <v>3682.0224000000003</v>
      </c>
    </row>
    <row r="128" spans="1:11" ht="24" x14ac:dyDescent="0.25">
      <c r="A128" s="213" t="s">
        <v>103</v>
      </c>
      <c r="B128" s="213" t="s">
        <v>178</v>
      </c>
      <c r="C128" s="214" t="s">
        <v>185</v>
      </c>
      <c r="D128" s="215" t="s">
        <v>186</v>
      </c>
      <c r="E128" s="205" t="s">
        <v>56</v>
      </c>
      <c r="F128" s="205"/>
      <c r="G128" s="205"/>
      <c r="H128" s="205"/>
      <c r="I128" s="206">
        <v>122.60285714285715</v>
      </c>
      <c r="J128" s="212">
        <v>396.71</v>
      </c>
      <c r="K128" s="208">
        <v>48637.779457142853</v>
      </c>
    </row>
    <row r="129" spans="1:11" x14ac:dyDescent="0.25">
      <c r="A129" s="203" t="s">
        <v>220</v>
      </c>
      <c r="B129" s="203" t="s">
        <v>178</v>
      </c>
      <c r="C129" s="204" t="s">
        <v>221</v>
      </c>
      <c r="D129" s="204" t="s">
        <v>222</v>
      </c>
      <c r="E129" s="205" t="s">
        <v>56</v>
      </c>
      <c r="F129" s="205"/>
      <c r="G129" s="205"/>
      <c r="H129" s="205"/>
      <c r="I129" s="206">
        <v>122.60285714285715</v>
      </c>
      <c r="J129" s="212">
        <v>20.62</v>
      </c>
      <c r="K129" s="208">
        <v>2528.0709142857145</v>
      </c>
    </row>
    <row r="130" spans="1:11" x14ac:dyDescent="0.25">
      <c r="A130" s="203" t="s">
        <v>223</v>
      </c>
      <c r="B130" s="203" t="s">
        <v>178</v>
      </c>
      <c r="C130" s="204" t="s">
        <v>85</v>
      </c>
      <c r="D130" s="204" t="s">
        <v>224</v>
      </c>
      <c r="E130" s="205" t="s">
        <v>83</v>
      </c>
      <c r="F130" s="205"/>
      <c r="G130" s="205"/>
      <c r="H130" s="205"/>
      <c r="I130" s="206">
        <v>17.920000000000002</v>
      </c>
      <c r="J130" s="212">
        <v>363.5</v>
      </c>
      <c r="K130" s="208">
        <v>6513.92</v>
      </c>
    </row>
    <row r="132" spans="1:11" x14ac:dyDescent="0.25">
      <c r="A132" s="14"/>
      <c r="B132" s="14"/>
      <c r="C132" s="434" t="s">
        <v>155</v>
      </c>
      <c r="D132" s="435"/>
      <c r="E132" s="435"/>
      <c r="F132" s="435"/>
      <c r="G132" s="14"/>
      <c r="H132" s="14"/>
      <c r="I132" s="16"/>
      <c r="J132" s="16"/>
      <c r="K132" s="14"/>
    </row>
    <row r="133" spans="1:11" ht="15.75" x14ac:dyDescent="0.25">
      <c r="A133" s="14"/>
      <c r="B133" s="14"/>
      <c r="C133" s="14"/>
      <c r="D133" s="14"/>
      <c r="E133" s="14"/>
      <c r="F133" s="14"/>
      <c r="G133" s="14"/>
      <c r="H133" s="14"/>
      <c r="I133" s="448" t="s">
        <v>235</v>
      </c>
      <c r="J133" s="449"/>
      <c r="K133" s="450"/>
    </row>
    <row r="134" spans="1:11" x14ac:dyDescent="0.25">
      <c r="A134" s="170" t="s">
        <v>166</v>
      </c>
      <c r="B134" s="171" t="s">
        <v>167</v>
      </c>
      <c r="C134" s="171" t="s">
        <v>168</v>
      </c>
      <c r="D134" s="171" t="s">
        <v>44</v>
      </c>
      <c r="E134" s="171" t="s">
        <v>45</v>
      </c>
      <c r="F134" s="171" t="s">
        <v>46</v>
      </c>
      <c r="G134" s="171" t="s">
        <v>169</v>
      </c>
      <c r="H134" s="171" t="s">
        <v>170</v>
      </c>
      <c r="I134" s="172" t="s">
        <v>171</v>
      </c>
      <c r="J134" s="172"/>
      <c r="K134" s="172" t="s">
        <v>172</v>
      </c>
    </row>
    <row r="135" spans="1:11" ht="15.75" x14ac:dyDescent="0.25">
      <c r="A135" s="173" t="s">
        <v>173</v>
      </c>
      <c r="B135" s="14"/>
      <c r="C135" s="14"/>
      <c r="D135" s="14"/>
      <c r="E135" s="14"/>
      <c r="F135" s="14"/>
      <c r="G135" s="14"/>
      <c r="H135" s="174">
        <v>4163822.2600000007</v>
      </c>
      <c r="I135" s="220" t="s">
        <v>174</v>
      </c>
      <c r="J135" s="16"/>
      <c r="K135" s="174">
        <f>K136+K151</f>
        <v>1418.5940399999963</v>
      </c>
    </row>
    <row r="136" spans="1:11" ht="15.75" x14ac:dyDescent="0.25">
      <c r="A136" s="176"/>
      <c r="B136" s="177" t="s">
        <v>175</v>
      </c>
      <c r="C136" s="178" t="s">
        <v>176</v>
      </c>
      <c r="D136" s="178" t="s">
        <v>177</v>
      </c>
      <c r="E136" s="176"/>
      <c r="F136" s="176"/>
      <c r="G136" s="176"/>
      <c r="H136" s="179">
        <v>4163822.2600000007</v>
      </c>
      <c r="I136" s="221" t="s">
        <v>174</v>
      </c>
      <c r="J136" s="221"/>
      <c r="K136" s="218">
        <f>SUM(K138:K148)</f>
        <v>-318320.80664000002</v>
      </c>
    </row>
    <row r="137" spans="1:11" x14ac:dyDescent="0.25">
      <c r="A137" s="176"/>
      <c r="B137" s="177" t="s">
        <v>175</v>
      </c>
      <c r="C137" s="182" t="s">
        <v>51</v>
      </c>
      <c r="D137" s="182" t="s">
        <v>52</v>
      </c>
      <c r="E137" s="176"/>
      <c r="F137" s="176"/>
      <c r="G137" s="176"/>
      <c r="H137" s="183">
        <v>1865912.4000000001</v>
      </c>
      <c r="I137" s="222" t="s">
        <v>174</v>
      </c>
      <c r="J137" s="222"/>
      <c r="K137" s="180"/>
    </row>
    <row r="138" spans="1:11" ht="24" x14ac:dyDescent="0.25">
      <c r="A138" s="185" t="s">
        <v>108</v>
      </c>
      <c r="B138" s="185" t="s">
        <v>178</v>
      </c>
      <c r="C138" s="186" t="s">
        <v>54</v>
      </c>
      <c r="D138" s="187" t="s">
        <v>55</v>
      </c>
      <c r="E138" s="188" t="s">
        <v>56</v>
      </c>
      <c r="F138" s="189">
        <v>1112.0419999999999</v>
      </c>
      <c r="G138" s="190">
        <v>55.24</v>
      </c>
      <c r="H138" s="190">
        <v>61429.2</v>
      </c>
      <c r="I138" s="223">
        <v>-90.347999999999999</v>
      </c>
      <c r="J138" s="223"/>
      <c r="K138" s="192">
        <f t="shared" ref="K138:K147" si="3">I138*G138</f>
        <v>-4990.8235199999999</v>
      </c>
    </row>
    <row r="139" spans="1:11" x14ac:dyDescent="0.25">
      <c r="A139" s="176"/>
      <c r="B139" s="177" t="s">
        <v>175</v>
      </c>
      <c r="C139" s="182" t="s">
        <v>59</v>
      </c>
      <c r="D139" s="182" t="s">
        <v>60</v>
      </c>
      <c r="E139" s="176"/>
      <c r="F139" s="176"/>
      <c r="G139" s="176"/>
      <c r="H139" s="183">
        <v>1182954.1200000001</v>
      </c>
      <c r="I139" s="221" t="s">
        <v>174</v>
      </c>
      <c r="J139" s="221"/>
      <c r="K139" s="192"/>
    </row>
    <row r="140" spans="1:11" x14ac:dyDescent="0.25">
      <c r="A140" s="185" t="s">
        <v>90</v>
      </c>
      <c r="B140" s="185" t="s">
        <v>178</v>
      </c>
      <c r="C140" s="186" t="s">
        <v>62</v>
      </c>
      <c r="D140" s="187" t="s">
        <v>63</v>
      </c>
      <c r="E140" s="188" t="s">
        <v>56</v>
      </c>
      <c r="F140" s="189">
        <v>1112.0419999999999</v>
      </c>
      <c r="G140" s="190">
        <v>18.04</v>
      </c>
      <c r="H140" s="190">
        <v>20061.240000000002</v>
      </c>
      <c r="I140" s="223">
        <v>-255.98600000000002</v>
      </c>
      <c r="J140" s="223"/>
      <c r="K140" s="192">
        <f t="shared" si="3"/>
        <v>-4617.9874399999999</v>
      </c>
    </row>
    <row r="141" spans="1:11" ht="24" x14ac:dyDescent="0.25">
      <c r="A141" s="185" t="s">
        <v>117</v>
      </c>
      <c r="B141" s="185" t="s">
        <v>178</v>
      </c>
      <c r="C141" s="186" t="s">
        <v>185</v>
      </c>
      <c r="D141" s="187" t="s">
        <v>186</v>
      </c>
      <c r="E141" s="188" t="s">
        <v>56</v>
      </c>
      <c r="F141" s="189">
        <v>494.05399999999997</v>
      </c>
      <c r="G141" s="190">
        <v>396.71</v>
      </c>
      <c r="H141" s="190">
        <v>195996.16</v>
      </c>
      <c r="I141" s="223">
        <v>-255.98600000000002</v>
      </c>
      <c r="J141" s="223"/>
      <c r="K141" s="192">
        <f t="shared" si="3"/>
        <v>-101552.20606</v>
      </c>
    </row>
    <row r="142" spans="1:11" ht="24" x14ac:dyDescent="0.25">
      <c r="A142" s="185" t="s">
        <v>236</v>
      </c>
      <c r="B142" s="185" t="s">
        <v>178</v>
      </c>
      <c r="C142" s="186" t="s">
        <v>188</v>
      </c>
      <c r="D142" s="187" t="s">
        <v>189</v>
      </c>
      <c r="E142" s="188" t="s">
        <v>56</v>
      </c>
      <c r="F142" s="189">
        <v>319.68200000000002</v>
      </c>
      <c r="G142" s="190">
        <v>443.02</v>
      </c>
      <c r="H142" s="190">
        <v>141625.51999999999</v>
      </c>
      <c r="I142" s="223">
        <v>-255.98600000000002</v>
      </c>
      <c r="J142" s="223"/>
      <c r="K142" s="192">
        <f t="shared" si="3"/>
        <v>-113406.91772</v>
      </c>
    </row>
    <row r="143" spans="1:11" x14ac:dyDescent="0.25">
      <c r="A143" s="176"/>
      <c r="B143" s="177" t="s">
        <v>175</v>
      </c>
      <c r="C143" s="182" t="s">
        <v>68</v>
      </c>
      <c r="D143" s="182" t="s">
        <v>190</v>
      </c>
      <c r="E143" s="176"/>
      <c r="F143" s="176"/>
      <c r="G143" s="176"/>
      <c r="H143" s="183">
        <v>250966.16</v>
      </c>
      <c r="I143" s="221" t="s">
        <v>174</v>
      </c>
      <c r="J143" s="221"/>
      <c r="K143" s="192"/>
    </row>
    <row r="144" spans="1:11" ht="24" x14ac:dyDescent="0.25">
      <c r="A144" s="185" t="s">
        <v>124</v>
      </c>
      <c r="B144" s="185" t="s">
        <v>178</v>
      </c>
      <c r="C144" s="186" t="s">
        <v>76</v>
      </c>
      <c r="D144" s="187" t="s">
        <v>77</v>
      </c>
      <c r="E144" s="188" t="s">
        <v>73</v>
      </c>
      <c r="F144" s="189">
        <v>592.24</v>
      </c>
      <c r="G144" s="190">
        <v>87.65</v>
      </c>
      <c r="H144" s="190">
        <v>51909.84</v>
      </c>
      <c r="I144" s="223">
        <v>-301.16000000000003</v>
      </c>
      <c r="J144" s="223"/>
      <c r="K144" s="192">
        <f t="shared" si="3"/>
        <v>-26396.674000000003</v>
      </c>
    </row>
    <row r="145" spans="1:11" ht="24" x14ac:dyDescent="0.25">
      <c r="A145" s="185" t="s">
        <v>95</v>
      </c>
      <c r="B145" s="185" t="s">
        <v>178</v>
      </c>
      <c r="C145" s="186" t="s">
        <v>191</v>
      </c>
      <c r="D145" s="187" t="s">
        <v>192</v>
      </c>
      <c r="E145" s="188" t="s">
        <v>73</v>
      </c>
      <c r="F145" s="189">
        <v>1173.48</v>
      </c>
      <c r="G145" s="190">
        <v>32.22</v>
      </c>
      <c r="H145" s="190">
        <v>37809.53</v>
      </c>
      <c r="I145" s="223">
        <v>-602.32000000000005</v>
      </c>
      <c r="J145" s="223"/>
      <c r="K145" s="192">
        <f t="shared" si="3"/>
        <v>-19406.750400000001</v>
      </c>
    </row>
    <row r="146" spans="1:11" x14ac:dyDescent="0.25">
      <c r="A146" s="185" t="s">
        <v>94</v>
      </c>
      <c r="B146" s="185" t="s">
        <v>178</v>
      </c>
      <c r="C146" s="186" t="s">
        <v>71</v>
      </c>
      <c r="D146" s="187" t="s">
        <v>72</v>
      </c>
      <c r="E146" s="188" t="s">
        <v>73</v>
      </c>
      <c r="F146" s="189">
        <v>1173.48</v>
      </c>
      <c r="G146" s="190">
        <v>72.34</v>
      </c>
      <c r="H146" s="190">
        <v>84889.54</v>
      </c>
      <c r="I146" s="223">
        <v>-602.32000000000005</v>
      </c>
      <c r="J146" s="223"/>
      <c r="K146" s="192">
        <f t="shared" si="3"/>
        <v>-43571.828800000003</v>
      </c>
    </row>
    <row r="147" spans="1:11" x14ac:dyDescent="0.25">
      <c r="A147" s="185" t="s">
        <v>121</v>
      </c>
      <c r="B147" s="185" t="s">
        <v>178</v>
      </c>
      <c r="C147" s="186" t="s">
        <v>81</v>
      </c>
      <c r="D147" s="187" t="s">
        <v>82</v>
      </c>
      <c r="E147" s="188" t="s">
        <v>83</v>
      </c>
      <c r="F147" s="189">
        <v>572.12900000000002</v>
      </c>
      <c r="G147" s="190">
        <v>163.55000000000001</v>
      </c>
      <c r="H147" s="190">
        <v>93571.7</v>
      </c>
      <c r="I147" s="223">
        <v>-10.39</v>
      </c>
      <c r="J147" s="223"/>
      <c r="K147" s="192">
        <f t="shared" si="3"/>
        <v>-1699.2845000000002</v>
      </c>
    </row>
    <row r="148" spans="1:11" ht="24" x14ac:dyDescent="0.25">
      <c r="A148" s="185" t="s">
        <v>96</v>
      </c>
      <c r="B148" s="185" t="s">
        <v>178</v>
      </c>
      <c r="C148" s="186" t="s">
        <v>85</v>
      </c>
      <c r="D148" s="187" t="s">
        <v>86</v>
      </c>
      <c r="E148" s="188" t="s">
        <v>83</v>
      </c>
      <c r="F148" s="189">
        <v>244.886</v>
      </c>
      <c r="G148" s="190">
        <v>257.77999999999997</v>
      </c>
      <c r="H148" s="190">
        <v>63126.71</v>
      </c>
      <c r="I148" s="223">
        <v>-10.39</v>
      </c>
      <c r="J148" s="223"/>
      <c r="K148" s="192">
        <f>I148*G148</f>
        <v>-2678.3341999999998</v>
      </c>
    </row>
    <row r="149" spans="1:11" x14ac:dyDescent="0.25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219"/>
    </row>
    <row r="150" spans="1:11" x14ac:dyDescent="0.25">
      <c r="A150" s="195" t="s">
        <v>193</v>
      </c>
      <c r="B150" s="196"/>
      <c r="C150" s="196"/>
      <c r="D150" s="196"/>
      <c r="E150" s="196"/>
      <c r="F150" s="196"/>
      <c r="G150" s="197"/>
      <c r="H150" s="198"/>
      <c r="I150" t="s">
        <v>174</v>
      </c>
    </row>
    <row r="151" spans="1:11" x14ac:dyDescent="0.25">
      <c r="A151" s="199"/>
      <c r="B151" s="200" t="s">
        <v>175</v>
      </c>
      <c r="C151" s="200" t="s">
        <v>194</v>
      </c>
      <c r="D151" s="200" t="s">
        <v>60</v>
      </c>
      <c r="E151" s="199"/>
      <c r="F151" s="199"/>
      <c r="G151" s="199"/>
      <c r="H151" s="199"/>
      <c r="I151" s="201" t="s">
        <v>174</v>
      </c>
      <c r="J151" s="202"/>
      <c r="K151" s="199">
        <v>319739.40068000002</v>
      </c>
    </row>
    <row r="152" spans="1:11" x14ac:dyDescent="0.25">
      <c r="A152" s="203"/>
      <c r="B152" s="203" t="s">
        <v>178</v>
      </c>
      <c r="C152" s="204" t="s">
        <v>195</v>
      </c>
      <c r="D152" s="204" t="s">
        <v>196</v>
      </c>
      <c r="E152" s="205" t="s">
        <v>56</v>
      </c>
      <c r="F152" s="205"/>
      <c r="G152" s="205"/>
      <c r="H152" s="205"/>
      <c r="I152" s="206">
        <v>230.98600000000002</v>
      </c>
      <c r="J152" s="207">
        <v>257</v>
      </c>
      <c r="K152" s="208">
        <v>59363.402000000002</v>
      </c>
    </row>
    <row r="153" spans="1:11" x14ac:dyDescent="0.25">
      <c r="A153" s="203"/>
      <c r="B153" s="203" t="s">
        <v>178</v>
      </c>
      <c r="C153" s="204" t="s">
        <v>197</v>
      </c>
      <c r="D153" s="204" t="s">
        <v>198</v>
      </c>
      <c r="E153" s="205" t="s">
        <v>56</v>
      </c>
      <c r="F153" s="205"/>
      <c r="G153" s="205"/>
      <c r="H153" s="205"/>
      <c r="I153" s="206">
        <v>230.98600000000002</v>
      </c>
      <c r="J153" s="207">
        <v>333</v>
      </c>
      <c r="K153" s="208">
        <v>76918.338000000003</v>
      </c>
    </row>
    <row r="154" spans="1:11" x14ac:dyDescent="0.25">
      <c r="A154" s="203"/>
      <c r="B154" s="203" t="s">
        <v>178</v>
      </c>
      <c r="C154" s="204" t="s">
        <v>199</v>
      </c>
      <c r="D154" s="204" t="s">
        <v>200</v>
      </c>
      <c r="E154" s="205" t="s">
        <v>56</v>
      </c>
      <c r="F154" s="205"/>
      <c r="G154" s="205"/>
      <c r="H154" s="205"/>
      <c r="I154" s="206">
        <v>230.98600000000002</v>
      </c>
      <c r="J154" s="207">
        <v>125</v>
      </c>
      <c r="K154" s="208">
        <v>28873.250000000004</v>
      </c>
    </row>
    <row r="155" spans="1:11" x14ac:dyDescent="0.25">
      <c r="A155" s="203"/>
      <c r="B155" s="203" t="s">
        <v>178</v>
      </c>
      <c r="C155" s="204" t="s">
        <v>201</v>
      </c>
      <c r="D155" s="204" t="s">
        <v>202</v>
      </c>
      <c r="E155" s="205" t="s">
        <v>203</v>
      </c>
      <c r="F155" s="205"/>
      <c r="G155" s="205"/>
      <c r="H155" s="205"/>
      <c r="I155" s="206">
        <v>0</v>
      </c>
      <c r="J155" s="207">
        <v>2150</v>
      </c>
      <c r="K155" s="208">
        <v>0</v>
      </c>
    </row>
    <row r="156" spans="1:11" x14ac:dyDescent="0.25">
      <c r="A156" s="203"/>
      <c r="B156" s="203" t="s">
        <v>178</v>
      </c>
      <c r="C156" s="204" t="s">
        <v>204</v>
      </c>
      <c r="D156" s="204" t="s">
        <v>205</v>
      </c>
      <c r="E156" s="205" t="s">
        <v>203</v>
      </c>
      <c r="F156" s="205"/>
      <c r="G156" s="205"/>
      <c r="H156" s="205"/>
      <c r="I156" s="206">
        <v>0</v>
      </c>
      <c r="J156" s="207">
        <v>1200</v>
      </c>
      <c r="K156" s="208">
        <v>0</v>
      </c>
    </row>
    <row r="157" spans="1:11" x14ac:dyDescent="0.25">
      <c r="A157" s="203"/>
      <c r="B157" s="203" t="s">
        <v>178</v>
      </c>
      <c r="C157" s="204" t="s">
        <v>206</v>
      </c>
      <c r="D157" s="204" t="s">
        <v>207</v>
      </c>
      <c r="E157" s="205" t="s">
        <v>56</v>
      </c>
      <c r="F157" s="205"/>
      <c r="G157" s="205"/>
      <c r="H157" s="205"/>
      <c r="I157" s="206">
        <v>230.98600000000002</v>
      </c>
      <c r="J157" s="207">
        <v>6.88</v>
      </c>
      <c r="K157" s="208">
        <v>1589.1836800000001</v>
      </c>
    </row>
    <row r="158" spans="1:11" x14ac:dyDescent="0.25">
      <c r="A158" s="203"/>
      <c r="B158" s="203" t="s">
        <v>178</v>
      </c>
      <c r="C158" s="204" t="s">
        <v>208</v>
      </c>
      <c r="D158" s="204" t="s">
        <v>209</v>
      </c>
      <c r="E158" s="205" t="s">
        <v>56</v>
      </c>
      <c r="F158" s="205"/>
      <c r="G158" s="205"/>
      <c r="H158" s="205"/>
      <c r="I158" s="206">
        <v>230.98600000000002</v>
      </c>
      <c r="J158" s="207">
        <v>0.8</v>
      </c>
      <c r="K158" s="208">
        <v>184.78880000000004</v>
      </c>
    </row>
    <row r="159" spans="1:11" x14ac:dyDescent="0.25">
      <c r="A159" s="209"/>
      <c r="B159" s="209" t="s">
        <v>210</v>
      </c>
      <c r="C159" s="210" t="s">
        <v>211</v>
      </c>
      <c r="D159" s="210" t="s">
        <v>212</v>
      </c>
      <c r="E159" s="211" t="s">
        <v>213</v>
      </c>
      <c r="F159" s="211"/>
      <c r="G159" s="211"/>
      <c r="H159" s="211"/>
      <c r="I159" s="206">
        <v>92.394400000000019</v>
      </c>
      <c r="J159" s="207">
        <v>429</v>
      </c>
      <c r="K159" s="208">
        <v>39637.197600000007</v>
      </c>
    </row>
    <row r="160" spans="1:11" x14ac:dyDescent="0.25">
      <c r="A160" s="209"/>
      <c r="B160" s="209" t="s">
        <v>210</v>
      </c>
      <c r="C160" s="210" t="s">
        <v>214</v>
      </c>
      <c r="D160" s="210" t="s">
        <v>215</v>
      </c>
      <c r="E160" s="211" t="s">
        <v>83</v>
      </c>
      <c r="F160" s="211"/>
      <c r="G160" s="211"/>
      <c r="H160" s="211"/>
      <c r="I160" s="206">
        <v>5.7746500000000003</v>
      </c>
      <c r="J160" s="207">
        <v>3700</v>
      </c>
      <c r="K160" s="208">
        <v>21366.205000000002</v>
      </c>
    </row>
    <row r="161" spans="1:11" x14ac:dyDescent="0.25">
      <c r="A161" s="209"/>
      <c r="B161" s="209"/>
      <c r="C161" s="210"/>
      <c r="D161" s="210"/>
      <c r="E161" s="211"/>
      <c r="F161" s="211"/>
      <c r="G161" s="211"/>
      <c r="H161" s="211"/>
      <c r="I161" s="206"/>
      <c r="J161" s="207"/>
      <c r="K161" s="208"/>
    </row>
    <row r="162" spans="1:11" ht="24" x14ac:dyDescent="0.25">
      <c r="A162" s="203" t="s">
        <v>216</v>
      </c>
      <c r="B162" s="203" t="s">
        <v>178</v>
      </c>
      <c r="C162" s="204" t="s">
        <v>54</v>
      </c>
      <c r="D162" s="204" t="s">
        <v>55</v>
      </c>
      <c r="E162" s="205" t="s">
        <v>56</v>
      </c>
      <c r="F162" s="205"/>
      <c r="G162" s="205"/>
      <c r="H162" s="205"/>
      <c r="I162" s="206">
        <v>0</v>
      </c>
      <c r="J162" s="212">
        <v>55.24</v>
      </c>
      <c r="K162" s="208">
        <v>0</v>
      </c>
    </row>
    <row r="163" spans="1:11" x14ac:dyDescent="0.25">
      <c r="A163" s="203"/>
      <c r="B163" s="203"/>
      <c r="C163" s="204"/>
      <c r="D163" s="204"/>
      <c r="E163" s="205"/>
      <c r="F163" s="205"/>
      <c r="G163" s="205"/>
      <c r="H163" s="205"/>
      <c r="I163" s="206"/>
      <c r="J163" s="207"/>
      <c r="K163" s="208"/>
    </row>
    <row r="164" spans="1:11" ht="24" x14ac:dyDescent="0.25">
      <c r="A164" s="213" t="s">
        <v>217</v>
      </c>
      <c r="B164" s="213" t="s">
        <v>178</v>
      </c>
      <c r="C164" s="214" t="s">
        <v>218</v>
      </c>
      <c r="D164" s="215" t="s">
        <v>219</v>
      </c>
      <c r="E164" s="216" t="s">
        <v>83</v>
      </c>
      <c r="F164" s="216"/>
      <c r="G164" s="216"/>
      <c r="H164" s="216"/>
      <c r="I164" s="217">
        <v>0</v>
      </c>
      <c r="J164" s="207">
        <v>205.47</v>
      </c>
      <c r="K164" s="208">
        <v>0</v>
      </c>
    </row>
    <row r="165" spans="1:11" ht="24" x14ac:dyDescent="0.25">
      <c r="A165" s="213" t="s">
        <v>103</v>
      </c>
      <c r="B165" s="213" t="s">
        <v>178</v>
      </c>
      <c r="C165" s="214" t="s">
        <v>185</v>
      </c>
      <c r="D165" s="215" t="s">
        <v>186</v>
      </c>
      <c r="E165" s="205" t="s">
        <v>56</v>
      </c>
      <c r="F165" s="205"/>
      <c r="G165" s="205"/>
      <c r="H165" s="205"/>
      <c r="I165" s="206">
        <v>219.98666666666668</v>
      </c>
      <c r="J165" s="212">
        <v>396.71</v>
      </c>
      <c r="K165" s="208">
        <v>87270.910533333328</v>
      </c>
    </row>
    <row r="166" spans="1:11" x14ac:dyDescent="0.25">
      <c r="A166" s="203" t="s">
        <v>220</v>
      </c>
      <c r="B166" s="203" t="s">
        <v>178</v>
      </c>
      <c r="C166" s="204" t="s">
        <v>221</v>
      </c>
      <c r="D166" s="204" t="s">
        <v>222</v>
      </c>
      <c r="E166" s="205" t="s">
        <v>56</v>
      </c>
      <c r="F166" s="205"/>
      <c r="G166" s="205"/>
      <c r="H166" s="205"/>
      <c r="I166" s="206">
        <v>219.98666666666668</v>
      </c>
      <c r="J166" s="212">
        <v>20.62</v>
      </c>
      <c r="K166" s="208">
        <v>4536.1250666666674</v>
      </c>
    </row>
    <row r="167" spans="1:11" x14ac:dyDescent="0.25">
      <c r="A167" s="203" t="s">
        <v>223</v>
      </c>
      <c r="B167" s="203" t="s">
        <v>178</v>
      </c>
      <c r="C167" s="204" t="s">
        <v>85</v>
      </c>
      <c r="D167" s="204" t="s">
        <v>224</v>
      </c>
      <c r="E167" s="205" t="s">
        <v>83</v>
      </c>
      <c r="F167" s="205"/>
      <c r="G167" s="205"/>
      <c r="H167" s="205"/>
      <c r="I167" s="206">
        <v>0</v>
      </c>
      <c r="J167" s="212">
        <v>363.5</v>
      </c>
      <c r="K167" s="208">
        <v>0</v>
      </c>
    </row>
    <row r="169" spans="1:11" x14ac:dyDescent="0.25">
      <c r="A169" s="14"/>
      <c r="B169" s="14"/>
      <c r="C169" s="434" t="s">
        <v>157</v>
      </c>
      <c r="D169" s="435"/>
      <c r="E169" s="435"/>
      <c r="F169" s="435"/>
      <c r="G169" s="14"/>
      <c r="H169" s="14"/>
      <c r="I169" s="14"/>
      <c r="J169" s="14"/>
      <c r="K169" s="14"/>
    </row>
    <row r="170" spans="1:11" ht="18.75" x14ac:dyDescent="0.25">
      <c r="A170" s="14"/>
      <c r="B170" s="14"/>
      <c r="C170" s="14"/>
      <c r="D170" s="14"/>
      <c r="E170" s="14"/>
      <c r="F170" s="14"/>
      <c r="G170" s="14"/>
      <c r="H170" s="14"/>
      <c r="I170" s="443" t="s">
        <v>157</v>
      </c>
      <c r="J170" s="444"/>
      <c r="K170" s="445"/>
    </row>
    <row r="171" spans="1:11" x14ac:dyDescent="0.25">
      <c r="A171" s="170" t="s">
        <v>166</v>
      </c>
      <c r="B171" s="171" t="s">
        <v>167</v>
      </c>
      <c r="C171" s="171" t="s">
        <v>168</v>
      </c>
      <c r="D171" s="171" t="s">
        <v>44</v>
      </c>
      <c r="E171" s="171" t="s">
        <v>45</v>
      </c>
      <c r="F171" s="171" t="s">
        <v>46</v>
      </c>
      <c r="G171" s="171" t="s">
        <v>169</v>
      </c>
      <c r="H171" s="171" t="s">
        <v>170</v>
      </c>
      <c r="I171" s="172" t="s">
        <v>171</v>
      </c>
      <c r="J171" s="172"/>
      <c r="K171" s="172" t="s">
        <v>172</v>
      </c>
    </row>
    <row r="172" spans="1:11" ht="15.75" x14ac:dyDescent="0.25">
      <c r="A172" s="173" t="s">
        <v>173</v>
      </c>
      <c r="B172" s="14"/>
      <c r="C172" s="14"/>
      <c r="D172" s="14"/>
      <c r="E172" s="14"/>
      <c r="F172" s="14"/>
      <c r="G172" s="14"/>
      <c r="H172" s="174">
        <v>1370956.36</v>
      </c>
      <c r="I172" s="175" t="s">
        <v>174</v>
      </c>
      <c r="J172" s="14"/>
      <c r="K172" s="174">
        <f>K173+K190</f>
        <v>-1610.9756999999809</v>
      </c>
    </row>
    <row r="173" spans="1:11" ht="15.75" x14ac:dyDescent="0.25">
      <c r="A173" s="176"/>
      <c r="B173" s="177" t="s">
        <v>175</v>
      </c>
      <c r="C173" s="178" t="s">
        <v>176</v>
      </c>
      <c r="D173" s="178" t="s">
        <v>177</v>
      </c>
      <c r="E173" s="176"/>
      <c r="F173" s="176"/>
      <c r="G173" s="176"/>
      <c r="H173" s="179">
        <v>1370956.36</v>
      </c>
      <c r="I173" s="184" t="s">
        <v>174</v>
      </c>
      <c r="J173" s="184"/>
      <c r="K173" s="218">
        <f>SUM(K175:K187)</f>
        <v>-242767.23378000001</v>
      </c>
    </row>
    <row r="174" spans="1:11" x14ac:dyDescent="0.25">
      <c r="A174" s="176"/>
      <c r="B174" s="177" t="s">
        <v>175</v>
      </c>
      <c r="C174" s="182" t="s">
        <v>51</v>
      </c>
      <c r="D174" s="182" t="s">
        <v>52</v>
      </c>
      <c r="E174" s="176"/>
      <c r="F174" s="176"/>
      <c r="G174" s="176"/>
      <c r="H174" s="183">
        <v>745834.35</v>
      </c>
      <c r="I174" s="180" t="s">
        <v>174</v>
      </c>
      <c r="J174" s="180"/>
      <c r="K174" s="180"/>
    </row>
    <row r="175" spans="1:11" ht="24" x14ac:dyDescent="0.25">
      <c r="A175" s="185" t="s">
        <v>53</v>
      </c>
      <c r="B175" s="185" t="s">
        <v>178</v>
      </c>
      <c r="C175" s="186" t="s">
        <v>54</v>
      </c>
      <c r="D175" s="187" t="s">
        <v>55</v>
      </c>
      <c r="E175" s="188" t="s">
        <v>56</v>
      </c>
      <c r="F175" s="189">
        <v>196.26599999999999</v>
      </c>
      <c r="G175" s="190">
        <v>55.24</v>
      </c>
      <c r="H175" s="190">
        <v>10841.73</v>
      </c>
      <c r="I175" s="191">
        <v>-61.488</v>
      </c>
      <c r="J175" s="191"/>
      <c r="K175" s="192">
        <f t="shared" ref="K175:K186" si="4">G175*I175</f>
        <v>-3396.5971199999999</v>
      </c>
    </row>
    <row r="176" spans="1:11" x14ac:dyDescent="0.25">
      <c r="A176" s="176"/>
      <c r="B176" s="177" t="s">
        <v>175</v>
      </c>
      <c r="C176" s="182" t="s">
        <v>59</v>
      </c>
      <c r="D176" s="182" t="s">
        <v>60</v>
      </c>
      <c r="E176" s="176"/>
      <c r="F176" s="176"/>
      <c r="G176" s="176"/>
      <c r="H176" s="183">
        <v>239279.67</v>
      </c>
      <c r="I176" s="184" t="s">
        <v>174</v>
      </c>
      <c r="J176" s="184"/>
      <c r="K176" s="192"/>
    </row>
    <row r="177" spans="1:11" ht="24" x14ac:dyDescent="0.25">
      <c r="A177" s="185" t="s">
        <v>109</v>
      </c>
      <c r="B177" s="185" t="s">
        <v>178</v>
      </c>
      <c r="C177" s="186" t="s">
        <v>179</v>
      </c>
      <c r="D177" s="187" t="s">
        <v>180</v>
      </c>
      <c r="E177" s="188" t="s">
        <v>56</v>
      </c>
      <c r="F177" s="189">
        <v>112.72799999999999</v>
      </c>
      <c r="G177" s="190">
        <v>319.88</v>
      </c>
      <c r="H177" s="190">
        <v>36059.43</v>
      </c>
      <c r="I177" s="193">
        <v>-112.72799999999999</v>
      </c>
      <c r="J177" s="193"/>
      <c r="K177" s="192">
        <f t="shared" si="4"/>
        <v>-36059.432639999999</v>
      </c>
    </row>
    <row r="178" spans="1:11" x14ac:dyDescent="0.25">
      <c r="A178" s="185" t="s">
        <v>110</v>
      </c>
      <c r="B178" s="185" t="s">
        <v>178</v>
      </c>
      <c r="C178" s="186" t="s">
        <v>182</v>
      </c>
      <c r="D178" s="187" t="s">
        <v>183</v>
      </c>
      <c r="E178" s="188" t="s">
        <v>56</v>
      </c>
      <c r="F178" s="189">
        <v>124.27800000000001</v>
      </c>
      <c r="G178" s="190">
        <v>155.66999999999999</v>
      </c>
      <c r="H178" s="190">
        <v>19346.36</v>
      </c>
      <c r="I178" s="193">
        <v>-112.72799999999999</v>
      </c>
      <c r="J178" s="193"/>
      <c r="K178" s="192">
        <f t="shared" si="4"/>
        <v>-17548.367759999997</v>
      </c>
    </row>
    <row r="179" spans="1:11" x14ac:dyDescent="0.25">
      <c r="A179" s="185" t="s">
        <v>101</v>
      </c>
      <c r="B179" s="185" t="s">
        <v>178</v>
      </c>
      <c r="C179" s="186" t="s">
        <v>62</v>
      </c>
      <c r="D179" s="187" t="s">
        <v>63</v>
      </c>
      <c r="E179" s="188" t="s">
        <v>56</v>
      </c>
      <c r="F179" s="189">
        <v>196.26599999999999</v>
      </c>
      <c r="G179" s="190">
        <v>18.04</v>
      </c>
      <c r="H179" s="190">
        <v>3540.64</v>
      </c>
      <c r="I179" s="191">
        <v>-174.21600000000001</v>
      </c>
      <c r="J179" s="191"/>
      <c r="K179" s="192">
        <f t="shared" si="4"/>
        <v>-3142.85664</v>
      </c>
    </row>
    <row r="180" spans="1:11" ht="24" x14ac:dyDescent="0.25">
      <c r="A180" s="185" t="s">
        <v>116</v>
      </c>
      <c r="B180" s="185" t="s">
        <v>178</v>
      </c>
      <c r="C180" s="186" t="s">
        <v>185</v>
      </c>
      <c r="D180" s="187" t="s">
        <v>186</v>
      </c>
      <c r="E180" s="188" t="s">
        <v>56</v>
      </c>
      <c r="F180" s="189">
        <v>174.21600000000001</v>
      </c>
      <c r="G180" s="190">
        <v>396.71</v>
      </c>
      <c r="H180" s="190">
        <v>69113.23</v>
      </c>
      <c r="I180" s="193">
        <v>-174.21600000000001</v>
      </c>
      <c r="J180" s="193"/>
      <c r="K180" s="192">
        <f t="shared" si="4"/>
        <v>-69113.229359999998</v>
      </c>
    </row>
    <row r="181" spans="1:11" ht="24" x14ac:dyDescent="0.25">
      <c r="A181" s="185" t="s">
        <v>117</v>
      </c>
      <c r="B181" s="185" t="s">
        <v>178</v>
      </c>
      <c r="C181" s="186" t="s">
        <v>188</v>
      </c>
      <c r="D181" s="187" t="s">
        <v>189</v>
      </c>
      <c r="E181" s="188" t="s">
        <v>56</v>
      </c>
      <c r="F181" s="189">
        <v>112.72799999999999</v>
      </c>
      <c r="G181" s="190">
        <v>443.02</v>
      </c>
      <c r="H181" s="190">
        <v>49940.76</v>
      </c>
      <c r="I181" s="193">
        <v>-112.72799999999999</v>
      </c>
      <c r="J181" s="193"/>
      <c r="K181" s="192">
        <f t="shared" si="4"/>
        <v>-49940.758559999995</v>
      </c>
    </row>
    <row r="182" spans="1:11" x14ac:dyDescent="0.25">
      <c r="A182" s="176"/>
      <c r="B182" s="177" t="s">
        <v>175</v>
      </c>
      <c r="C182" s="182" t="s">
        <v>68</v>
      </c>
      <c r="D182" s="182" t="s">
        <v>190</v>
      </c>
      <c r="E182" s="176"/>
      <c r="F182" s="176"/>
      <c r="G182" s="176"/>
      <c r="H182" s="183">
        <v>67262.820000000007</v>
      </c>
      <c r="I182" s="184" t="s">
        <v>174</v>
      </c>
      <c r="J182" s="184"/>
      <c r="K182" s="192"/>
    </row>
    <row r="183" spans="1:11" ht="24" x14ac:dyDescent="0.25">
      <c r="A183" s="185" t="s">
        <v>103</v>
      </c>
      <c r="B183" s="185" t="s">
        <v>178</v>
      </c>
      <c r="C183" s="186" t="s">
        <v>76</v>
      </c>
      <c r="D183" s="187" t="s">
        <v>77</v>
      </c>
      <c r="E183" s="188" t="s">
        <v>73</v>
      </c>
      <c r="F183" s="189">
        <v>215.96</v>
      </c>
      <c r="G183" s="190">
        <v>87.65</v>
      </c>
      <c r="H183" s="190">
        <v>18928.89</v>
      </c>
      <c r="I183" s="191">
        <v>-204.96</v>
      </c>
      <c r="J183" s="191"/>
      <c r="K183" s="192">
        <f t="shared" si="4"/>
        <v>-17964.744000000002</v>
      </c>
    </row>
    <row r="184" spans="1:11" ht="24" x14ac:dyDescent="0.25">
      <c r="A184" s="185" t="s">
        <v>152</v>
      </c>
      <c r="B184" s="185" t="s">
        <v>178</v>
      </c>
      <c r="C184" s="186" t="s">
        <v>191</v>
      </c>
      <c r="D184" s="187" t="s">
        <v>192</v>
      </c>
      <c r="E184" s="188" t="s">
        <v>73</v>
      </c>
      <c r="F184" s="189">
        <v>420.92</v>
      </c>
      <c r="G184" s="190">
        <v>32.22</v>
      </c>
      <c r="H184" s="190">
        <v>13562.04</v>
      </c>
      <c r="I184" s="191">
        <v>-409.92</v>
      </c>
      <c r="J184" s="191"/>
      <c r="K184" s="192">
        <f t="shared" si="4"/>
        <v>-13207.6224</v>
      </c>
    </row>
    <row r="185" spans="1:11" x14ac:dyDescent="0.25">
      <c r="A185" s="185" t="s">
        <v>102</v>
      </c>
      <c r="B185" s="185" t="s">
        <v>178</v>
      </c>
      <c r="C185" s="186" t="s">
        <v>71</v>
      </c>
      <c r="D185" s="187" t="s">
        <v>72</v>
      </c>
      <c r="E185" s="188" t="s">
        <v>73</v>
      </c>
      <c r="F185" s="189">
        <v>420.92</v>
      </c>
      <c r="G185" s="190">
        <v>72.34</v>
      </c>
      <c r="H185" s="190">
        <v>30449.35</v>
      </c>
      <c r="I185" s="191">
        <v>-409.92</v>
      </c>
      <c r="J185" s="191"/>
      <c r="K185" s="192">
        <f t="shared" si="4"/>
        <v>-29653.612800000003</v>
      </c>
    </row>
    <row r="186" spans="1:11" x14ac:dyDescent="0.25">
      <c r="A186" s="185" t="s">
        <v>95</v>
      </c>
      <c r="B186" s="185" t="s">
        <v>178</v>
      </c>
      <c r="C186" s="186" t="s">
        <v>81</v>
      </c>
      <c r="D186" s="187" t="s">
        <v>82</v>
      </c>
      <c r="E186" s="188" t="s">
        <v>83</v>
      </c>
      <c r="F186" s="189">
        <v>152.25700000000001</v>
      </c>
      <c r="G186" s="190">
        <v>129.72</v>
      </c>
      <c r="H186" s="190">
        <v>19750.78</v>
      </c>
      <c r="I186" s="194">
        <v>-7.0709999999999997</v>
      </c>
      <c r="J186" s="194"/>
      <c r="K186" s="192">
        <f t="shared" si="4"/>
        <v>-917.25011999999992</v>
      </c>
    </row>
    <row r="187" spans="1:11" ht="24" x14ac:dyDescent="0.25">
      <c r="A187" s="185" t="s">
        <v>106</v>
      </c>
      <c r="B187" s="185" t="s">
        <v>178</v>
      </c>
      <c r="C187" s="186" t="s">
        <v>85</v>
      </c>
      <c r="D187" s="187" t="s">
        <v>86</v>
      </c>
      <c r="E187" s="188" t="s">
        <v>83</v>
      </c>
      <c r="F187" s="189">
        <v>38.716000000000001</v>
      </c>
      <c r="G187" s="190">
        <v>257.77999999999997</v>
      </c>
      <c r="H187" s="190">
        <v>9980.2099999999991</v>
      </c>
      <c r="I187" s="194">
        <v>-7.0709999999999997</v>
      </c>
      <c r="J187" s="194"/>
      <c r="K187" s="192">
        <f>G187*I187</f>
        <v>-1822.7623799999997</v>
      </c>
    </row>
    <row r="188" spans="1:11" x14ac:dyDescent="0.25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219"/>
    </row>
    <row r="189" spans="1:11" x14ac:dyDescent="0.25">
      <c r="A189" s="195" t="s">
        <v>193</v>
      </c>
      <c r="B189" s="196"/>
      <c r="C189" s="196"/>
      <c r="D189" s="196"/>
      <c r="E189" s="196"/>
      <c r="F189" s="196"/>
      <c r="G189" s="197"/>
      <c r="H189" s="198"/>
      <c r="I189" t="s">
        <v>174</v>
      </c>
    </row>
    <row r="190" spans="1:11" x14ac:dyDescent="0.25">
      <c r="A190" s="199"/>
      <c r="B190" s="200" t="s">
        <v>175</v>
      </c>
      <c r="C190" s="200" t="s">
        <v>194</v>
      </c>
      <c r="D190" s="200" t="s">
        <v>60</v>
      </c>
      <c r="E190" s="199"/>
      <c r="F190" s="199"/>
      <c r="G190" s="199"/>
      <c r="H190" s="199"/>
      <c r="I190" s="201" t="s">
        <v>174</v>
      </c>
      <c r="J190" s="202"/>
      <c r="K190" s="199">
        <v>241156.25808000003</v>
      </c>
    </row>
    <row r="191" spans="1:11" x14ac:dyDescent="0.25">
      <c r="A191" s="203"/>
      <c r="B191" s="203" t="s">
        <v>178</v>
      </c>
      <c r="C191" s="204" t="s">
        <v>195</v>
      </c>
      <c r="D191" s="204" t="s">
        <v>196</v>
      </c>
      <c r="E191" s="205" t="s">
        <v>56</v>
      </c>
      <c r="F191" s="205"/>
      <c r="G191" s="205"/>
      <c r="H191" s="205"/>
      <c r="I191" s="206">
        <v>174.21600000000001</v>
      </c>
      <c r="J191" s="207">
        <v>257</v>
      </c>
      <c r="K191" s="208">
        <v>44773.512000000002</v>
      </c>
    </row>
    <row r="192" spans="1:11" x14ac:dyDescent="0.25">
      <c r="A192" s="203"/>
      <c r="B192" s="203" t="s">
        <v>178</v>
      </c>
      <c r="C192" s="204" t="s">
        <v>197</v>
      </c>
      <c r="D192" s="204" t="s">
        <v>198</v>
      </c>
      <c r="E192" s="205" t="s">
        <v>56</v>
      </c>
      <c r="F192" s="205"/>
      <c r="G192" s="205"/>
      <c r="H192" s="205"/>
      <c r="I192" s="206">
        <v>174.21600000000001</v>
      </c>
      <c r="J192" s="207">
        <v>333</v>
      </c>
      <c r="K192" s="208">
        <v>58013.928</v>
      </c>
    </row>
    <row r="193" spans="1:11" x14ac:dyDescent="0.25">
      <c r="A193" s="203"/>
      <c r="B193" s="203" t="s">
        <v>178</v>
      </c>
      <c r="C193" s="204" t="s">
        <v>199</v>
      </c>
      <c r="D193" s="204" t="s">
        <v>200</v>
      </c>
      <c r="E193" s="205" t="s">
        <v>56</v>
      </c>
      <c r="F193" s="205"/>
      <c r="G193" s="205"/>
      <c r="H193" s="205"/>
      <c r="I193" s="206">
        <v>174.21600000000001</v>
      </c>
      <c r="J193" s="207">
        <v>125</v>
      </c>
      <c r="K193" s="208">
        <v>21777</v>
      </c>
    </row>
    <row r="194" spans="1:11" x14ac:dyDescent="0.25">
      <c r="A194" s="203"/>
      <c r="B194" s="203" t="s">
        <v>178</v>
      </c>
      <c r="C194" s="204" t="s">
        <v>201</v>
      </c>
      <c r="D194" s="204" t="s">
        <v>202</v>
      </c>
      <c r="E194" s="205" t="s">
        <v>203</v>
      </c>
      <c r="F194" s="205"/>
      <c r="G194" s="205"/>
      <c r="H194" s="205"/>
      <c r="I194" s="206">
        <v>0</v>
      </c>
      <c r="J194" s="207">
        <v>2150</v>
      </c>
      <c r="K194" s="208">
        <v>0</v>
      </c>
    </row>
    <row r="195" spans="1:11" x14ac:dyDescent="0.25">
      <c r="A195" s="203"/>
      <c r="B195" s="203" t="s">
        <v>178</v>
      </c>
      <c r="C195" s="204" t="s">
        <v>204</v>
      </c>
      <c r="D195" s="204" t="s">
        <v>205</v>
      </c>
      <c r="E195" s="205" t="s">
        <v>203</v>
      </c>
      <c r="F195" s="205"/>
      <c r="G195" s="205"/>
      <c r="H195" s="205"/>
      <c r="I195" s="206">
        <v>0</v>
      </c>
      <c r="J195" s="207">
        <v>1200</v>
      </c>
      <c r="K195" s="208">
        <v>0</v>
      </c>
    </row>
    <row r="196" spans="1:11" x14ac:dyDescent="0.25">
      <c r="A196" s="203"/>
      <c r="B196" s="203" t="s">
        <v>178</v>
      </c>
      <c r="C196" s="204" t="s">
        <v>206</v>
      </c>
      <c r="D196" s="204" t="s">
        <v>207</v>
      </c>
      <c r="E196" s="205" t="s">
        <v>56</v>
      </c>
      <c r="F196" s="205"/>
      <c r="G196" s="205"/>
      <c r="H196" s="205"/>
      <c r="I196" s="206">
        <v>174.21600000000001</v>
      </c>
      <c r="J196" s="207">
        <v>6.88</v>
      </c>
      <c r="K196" s="208">
        <v>1198.60608</v>
      </c>
    </row>
    <row r="197" spans="1:11" x14ac:dyDescent="0.25">
      <c r="A197" s="203"/>
      <c r="B197" s="203" t="s">
        <v>178</v>
      </c>
      <c r="C197" s="204" t="s">
        <v>208</v>
      </c>
      <c r="D197" s="204" t="s">
        <v>209</v>
      </c>
      <c r="E197" s="205" t="s">
        <v>56</v>
      </c>
      <c r="F197" s="205"/>
      <c r="G197" s="205"/>
      <c r="H197" s="205"/>
      <c r="I197" s="206">
        <v>174.21600000000001</v>
      </c>
      <c r="J197" s="207">
        <v>0.8</v>
      </c>
      <c r="K197" s="208">
        <v>139.37280000000001</v>
      </c>
    </row>
    <row r="198" spans="1:11" x14ac:dyDescent="0.25">
      <c r="A198" s="209"/>
      <c r="B198" s="209" t="s">
        <v>210</v>
      </c>
      <c r="C198" s="210" t="s">
        <v>211</v>
      </c>
      <c r="D198" s="210" t="s">
        <v>212</v>
      </c>
      <c r="E198" s="211" t="s">
        <v>213</v>
      </c>
      <c r="F198" s="211"/>
      <c r="G198" s="211"/>
      <c r="H198" s="211"/>
      <c r="I198" s="206">
        <v>69.686400000000006</v>
      </c>
      <c r="J198" s="207">
        <v>429</v>
      </c>
      <c r="K198" s="208">
        <v>29895.465600000003</v>
      </c>
    </row>
    <row r="199" spans="1:11" x14ac:dyDescent="0.25">
      <c r="A199" s="209"/>
      <c r="B199" s="209" t="s">
        <v>210</v>
      </c>
      <c r="C199" s="210" t="s">
        <v>214</v>
      </c>
      <c r="D199" s="210" t="s">
        <v>215</v>
      </c>
      <c r="E199" s="211" t="s">
        <v>83</v>
      </c>
      <c r="F199" s="211"/>
      <c r="G199" s="211"/>
      <c r="H199" s="211"/>
      <c r="I199" s="206">
        <v>4.3554000000000004</v>
      </c>
      <c r="J199" s="207">
        <v>3700</v>
      </c>
      <c r="K199" s="208">
        <v>16114.980000000001</v>
      </c>
    </row>
    <row r="200" spans="1:11" x14ac:dyDescent="0.25">
      <c r="A200" s="209"/>
      <c r="B200" s="209"/>
      <c r="C200" s="210"/>
      <c r="D200" s="210"/>
      <c r="E200" s="211"/>
      <c r="F200" s="211"/>
      <c r="G200" s="211"/>
      <c r="H200" s="211"/>
      <c r="I200" s="206"/>
      <c r="J200" s="207"/>
      <c r="K200" s="208"/>
    </row>
    <row r="201" spans="1:11" ht="24" x14ac:dyDescent="0.25">
      <c r="A201" s="203" t="s">
        <v>216</v>
      </c>
      <c r="B201" s="203" t="s">
        <v>178</v>
      </c>
      <c r="C201" s="204" t="s">
        <v>54</v>
      </c>
      <c r="D201" s="204" t="s">
        <v>55</v>
      </c>
      <c r="E201" s="205" t="s">
        <v>56</v>
      </c>
      <c r="F201" s="205"/>
      <c r="G201" s="205"/>
      <c r="H201" s="205"/>
      <c r="I201" s="206">
        <v>0</v>
      </c>
      <c r="J201" s="212">
        <v>55.24</v>
      </c>
      <c r="K201" s="208">
        <v>0</v>
      </c>
    </row>
    <row r="202" spans="1:11" x14ac:dyDescent="0.25">
      <c r="A202" s="203"/>
      <c r="B202" s="203"/>
      <c r="C202" s="204"/>
      <c r="D202" s="204"/>
      <c r="E202" s="205"/>
      <c r="F202" s="205"/>
      <c r="G202" s="205"/>
      <c r="H202" s="205"/>
      <c r="I202" s="206"/>
      <c r="J202" s="207"/>
      <c r="K202" s="208"/>
    </row>
    <row r="203" spans="1:11" ht="24" x14ac:dyDescent="0.25">
      <c r="A203" s="213" t="s">
        <v>217</v>
      </c>
      <c r="B203" s="213" t="s">
        <v>178</v>
      </c>
      <c r="C203" s="214" t="s">
        <v>218</v>
      </c>
      <c r="D203" s="215" t="s">
        <v>219</v>
      </c>
      <c r="E203" s="216" t="s">
        <v>83</v>
      </c>
      <c r="F203" s="216"/>
      <c r="G203" s="216"/>
      <c r="H203" s="216"/>
      <c r="I203" s="217">
        <v>0</v>
      </c>
      <c r="J203" s="207">
        <v>205.47</v>
      </c>
      <c r="K203" s="208">
        <v>0</v>
      </c>
    </row>
    <row r="204" spans="1:11" ht="24" x14ac:dyDescent="0.25">
      <c r="A204" s="213" t="s">
        <v>103</v>
      </c>
      <c r="B204" s="213" t="s">
        <v>178</v>
      </c>
      <c r="C204" s="214" t="s">
        <v>185</v>
      </c>
      <c r="D204" s="215" t="s">
        <v>186</v>
      </c>
      <c r="E204" s="205" t="s">
        <v>56</v>
      </c>
      <c r="F204" s="205"/>
      <c r="G204" s="205"/>
      <c r="H204" s="205"/>
      <c r="I204" s="206">
        <v>165.92</v>
      </c>
      <c r="J204" s="212">
        <v>396.71</v>
      </c>
      <c r="K204" s="208">
        <v>65822.123199999987</v>
      </c>
    </row>
    <row r="205" spans="1:11" x14ac:dyDescent="0.25">
      <c r="A205" s="203" t="s">
        <v>220</v>
      </c>
      <c r="B205" s="203" t="s">
        <v>178</v>
      </c>
      <c r="C205" s="204" t="s">
        <v>221</v>
      </c>
      <c r="D205" s="204" t="s">
        <v>222</v>
      </c>
      <c r="E205" s="205" t="s">
        <v>56</v>
      </c>
      <c r="F205" s="205"/>
      <c r="G205" s="205"/>
      <c r="H205" s="205"/>
      <c r="I205" s="206">
        <v>165.92</v>
      </c>
      <c r="J205" s="212">
        <v>20.62</v>
      </c>
      <c r="K205" s="208">
        <v>3421.2703999999999</v>
      </c>
    </row>
    <row r="206" spans="1:11" x14ac:dyDescent="0.25">
      <c r="A206" s="203" t="s">
        <v>223</v>
      </c>
      <c r="B206" s="203" t="s">
        <v>178</v>
      </c>
      <c r="C206" s="204" t="s">
        <v>85</v>
      </c>
      <c r="D206" s="204" t="s">
        <v>224</v>
      </c>
      <c r="E206" s="205" t="s">
        <v>83</v>
      </c>
      <c r="F206" s="205"/>
      <c r="G206" s="205"/>
      <c r="H206" s="205"/>
      <c r="I206" s="206">
        <v>0</v>
      </c>
      <c r="J206" s="212">
        <v>363.5</v>
      </c>
      <c r="K206" s="208">
        <v>0</v>
      </c>
    </row>
    <row r="208" spans="1:11" ht="15.75" thickBot="1" x14ac:dyDescent="0.3"/>
    <row r="209" spans="1:15" s="149" customFormat="1" ht="24" customHeight="1" thickBot="1" x14ac:dyDescent="0.25">
      <c r="A209" s="140"/>
      <c r="B209" s="141"/>
      <c r="C209" s="142" t="s">
        <v>162</v>
      </c>
      <c r="D209" s="143"/>
      <c r="E209" s="144"/>
      <c r="F209" s="145"/>
      <c r="G209" s="146"/>
      <c r="H209" s="147"/>
      <c r="I209" s="147"/>
      <c r="J209" s="148"/>
      <c r="K209" s="147">
        <f>K172+K135+K95+K55+K14</f>
        <v>3790.465728571522</v>
      </c>
      <c r="L209" s="147"/>
      <c r="M209" s="169"/>
      <c r="O209" s="122"/>
    </row>
    <row r="210" spans="1:15" s="149" customFormat="1" ht="24" customHeight="1" x14ac:dyDescent="0.2">
      <c r="A210" s="150"/>
      <c r="B210" s="151"/>
      <c r="C210" s="152"/>
      <c r="D210" s="153"/>
      <c r="E210" s="154"/>
      <c r="F210" s="155"/>
      <c r="G210" s="156"/>
      <c r="H210" s="157"/>
      <c r="I210" s="158"/>
      <c r="J210" s="159"/>
      <c r="K210" s="160"/>
      <c r="L210" s="160"/>
      <c r="M210" s="161"/>
      <c r="O210" s="122"/>
    </row>
    <row r="211" spans="1:15" s="149" customFormat="1" ht="24" customHeight="1" x14ac:dyDescent="0.2">
      <c r="A211" s="446" t="s">
        <v>15</v>
      </c>
      <c r="B211" s="446"/>
      <c r="D211" s="224" t="s">
        <v>518</v>
      </c>
      <c r="E211" s="152" t="s">
        <v>17</v>
      </c>
      <c r="F211" s="152"/>
      <c r="H211" s="157"/>
      <c r="I211" s="164"/>
      <c r="J211" s="26" t="s">
        <v>19</v>
      </c>
      <c r="L211" s="161"/>
      <c r="M211" s="161"/>
      <c r="O211" s="122"/>
    </row>
    <row r="212" spans="1:15" s="149" customFormat="1" ht="18" customHeight="1" x14ac:dyDescent="0.2">
      <c r="A212" s="162"/>
      <c r="B212" s="21"/>
      <c r="C212" s="25"/>
      <c r="D212" s="162"/>
      <c r="E212" s="163"/>
      <c r="F212" s="155"/>
      <c r="G212" s="25"/>
      <c r="H212" s="157"/>
      <c r="I212" s="164"/>
      <c r="J212" s="159"/>
      <c r="K212" s="26"/>
      <c r="L212" s="161"/>
      <c r="M212" s="161"/>
      <c r="O212" s="122"/>
    </row>
    <row r="213" spans="1:15" s="150" customFormat="1" ht="24.95" customHeight="1" x14ac:dyDescent="0.25">
      <c r="A213" s="446" t="s">
        <v>16</v>
      </c>
      <c r="B213" s="446"/>
      <c r="D213" s="22" t="s">
        <v>519</v>
      </c>
      <c r="E213" s="447" t="s">
        <v>16</v>
      </c>
      <c r="F213" s="447"/>
      <c r="G213" s="447"/>
      <c r="H213" s="157"/>
      <c r="I213" s="164"/>
      <c r="J213" s="21" t="s">
        <v>16</v>
      </c>
      <c r="L213" s="161"/>
      <c r="M213" s="161"/>
      <c r="N213" s="161"/>
      <c r="O213" s="161"/>
    </row>
  </sheetData>
  <mergeCells count="13">
    <mergeCell ref="A213:B213"/>
    <mergeCell ref="A211:B211"/>
    <mergeCell ref="E213:G213"/>
    <mergeCell ref="C132:F132"/>
    <mergeCell ref="I133:K133"/>
    <mergeCell ref="C169:F169"/>
    <mergeCell ref="I170:K170"/>
    <mergeCell ref="I93:K93"/>
    <mergeCell ref="C10:F10"/>
    <mergeCell ref="I12:K12"/>
    <mergeCell ref="C51:F51"/>
    <mergeCell ref="I53:K53"/>
    <mergeCell ref="C91:F91"/>
  </mergeCells>
  <conditionalFormatting sqref="AB1:AH1 A1:Z1">
    <cfRule type="cellIs" dxfId="7" priority="3" stopIfTrue="1" operator="lessThan">
      <formula>0</formula>
    </cfRule>
  </conditionalFormatting>
  <conditionalFormatting sqref="D3">
    <cfRule type="cellIs" dxfId="6" priority="1" stopIfTrue="1" operator="lessThan">
      <formula>0</formula>
    </cfRule>
  </conditionalFormatting>
  <pageMargins left="0.7" right="0.7" top="0.78740157499999996" bottom="0.78740157499999996" header="0.3" footer="0.3"/>
  <pageSetup paperSize="9" scale="57" orientation="landscape" r:id="rId1"/>
  <rowBreaks count="4" manualBreakCount="4">
    <brk id="50" max="10" man="1"/>
    <brk id="90" max="10" man="1"/>
    <brk id="131" max="10" man="1"/>
    <brk id="168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A5892-DF75-4E79-84DF-56095B2C4571}">
  <dimension ref="A1:AH129"/>
  <sheetViews>
    <sheetView view="pageBreakPreview" zoomScale="60" zoomScaleNormal="100" workbookViewId="0">
      <selection activeCell="B8" sqref="B8"/>
    </sheetView>
  </sheetViews>
  <sheetFormatPr defaultRowHeight="15" x14ac:dyDescent="0.25"/>
  <cols>
    <col min="3" max="3" width="48" customWidth="1"/>
    <col min="7" max="7" width="20.5703125" bestFit="1" customWidth="1"/>
    <col min="10" max="10" width="19.140625" bestFit="1" customWidth="1"/>
    <col min="13" max="13" width="20.5703125" bestFit="1" customWidth="1"/>
  </cols>
  <sheetData>
    <row r="1" spans="1:34" s="43" customFormat="1" ht="12.75" x14ac:dyDescent="0.2">
      <c r="A1" s="39"/>
      <c r="B1" s="39"/>
      <c r="C1" s="39"/>
      <c r="D1" s="39"/>
      <c r="E1" s="40"/>
      <c r="F1" s="39"/>
      <c r="G1" s="41"/>
      <c r="H1" s="39"/>
      <c r="I1" s="39"/>
      <c r="J1" s="39"/>
      <c r="K1" s="39"/>
      <c r="L1" s="39"/>
      <c r="M1" s="39"/>
      <c r="N1" s="39"/>
      <c r="O1" s="42"/>
      <c r="P1" s="42"/>
      <c r="Q1" s="42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</row>
    <row r="2" spans="1:34" s="43" customFormat="1" ht="15.75" x14ac:dyDescent="0.25">
      <c r="A2" s="4"/>
      <c r="B2" s="44"/>
      <c r="C2" s="2" t="s">
        <v>0</v>
      </c>
      <c r="D2" s="3" t="s">
        <v>20</v>
      </c>
      <c r="E2" s="45"/>
      <c r="F2" s="5"/>
      <c r="G2" s="46"/>
      <c r="H2" s="47"/>
      <c r="I2" s="47"/>
      <c r="J2" s="47"/>
      <c r="K2" s="48"/>
      <c r="L2" s="48"/>
      <c r="M2" s="48"/>
      <c r="N2" s="47"/>
      <c r="O2" s="49"/>
      <c r="P2" s="50"/>
      <c r="Q2" s="49"/>
      <c r="R2" s="47"/>
      <c r="S2" s="48"/>
      <c r="T2" s="47"/>
      <c r="U2" s="48"/>
      <c r="V2" s="47"/>
      <c r="W2" s="48"/>
      <c r="X2" s="47"/>
      <c r="Y2" s="48"/>
      <c r="Z2" s="47"/>
      <c r="AA2" s="48"/>
      <c r="AB2" s="47"/>
      <c r="AC2" s="48"/>
      <c r="AD2" s="47"/>
      <c r="AE2" s="51"/>
      <c r="AF2" s="52"/>
      <c r="AG2" s="53"/>
      <c r="AH2" s="54"/>
    </row>
    <row r="3" spans="1:34" s="43" customFormat="1" ht="15.75" x14ac:dyDescent="0.25">
      <c r="A3" s="4"/>
      <c r="B3" s="44"/>
      <c r="C3" s="2" t="s">
        <v>1</v>
      </c>
      <c r="D3" s="3" t="s">
        <v>21</v>
      </c>
      <c r="E3" s="45"/>
      <c r="F3" s="5"/>
      <c r="G3" s="46"/>
      <c r="H3" s="47"/>
      <c r="I3" s="47"/>
      <c r="J3" s="47"/>
      <c r="K3" s="48"/>
      <c r="L3" s="48"/>
      <c r="M3" s="48"/>
      <c r="N3" s="47"/>
      <c r="O3" s="49"/>
      <c r="P3" s="50"/>
      <c r="Q3" s="49"/>
      <c r="R3" s="47"/>
      <c r="S3" s="48"/>
      <c r="T3" s="47"/>
      <c r="U3" s="48"/>
      <c r="V3" s="47"/>
      <c r="W3" s="48"/>
      <c r="X3" s="47"/>
      <c r="Y3" s="48"/>
      <c r="Z3" s="47"/>
      <c r="AA3" s="48"/>
      <c r="AB3" s="47"/>
      <c r="AC3" s="48"/>
      <c r="AD3" s="47"/>
      <c r="AE3" s="51"/>
      <c r="AF3" s="52"/>
      <c r="AG3" s="53"/>
      <c r="AH3" s="54"/>
    </row>
    <row r="4" spans="1:34" s="43" customFormat="1" ht="15.75" x14ac:dyDescent="0.25">
      <c r="A4" s="4"/>
      <c r="B4" s="44"/>
      <c r="C4" s="7" t="s">
        <v>2</v>
      </c>
      <c r="D4" s="8" t="s">
        <v>23</v>
      </c>
      <c r="E4" s="45"/>
      <c r="F4" s="5"/>
      <c r="G4" s="46"/>
      <c r="H4" s="47"/>
      <c r="I4" s="47"/>
      <c r="J4" s="47"/>
      <c r="K4" s="48"/>
      <c r="L4" s="48"/>
      <c r="M4" s="48"/>
      <c r="N4" s="47"/>
      <c r="O4" s="49"/>
      <c r="P4" s="50"/>
      <c r="Q4" s="49"/>
      <c r="R4" s="47"/>
      <c r="S4" s="48"/>
      <c r="T4" s="47"/>
      <c r="U4" s="48"/>
      <c r="V4" s="47"/>
      <c r="W4" s="48"/>
      <c r="X4" s="47"/>
      <c r="Y4" s="48"/>
      <c r="Z4" s="47"/>
      <c r="AA4" s="48"/>
      <c r="AB4" s="47"/>
      <c r="AC4" s="48"/>
      <c r="AD4" s="47"/>
      <c r="AE4" s="51"/>
      <c r="AF4" s="52"/>
      <c r="AG4" s="53"/>
      <c r="AH4" s="54"/>
    </row>
    <row r="5" spans="1:34" s="43" customFormat="1" ht="15.75" x14ac:dyDescent="0.25">
      <c r="A5" s="44"/>
      <c r="B5" s="44"/>
      <c r="C5" s="7" t="s">
        <v>3</v>
      </c>
      <c r="D5" s="9" t="s">
        <v>22</v>
      </c>
      <c r="E5" s="55"/>
      <c r="F5" s="56"/>
      <c r="G5" s="46"/>
      <c r="H5" s="57"/>
      <c r="I5" s="57"/>
      <c r="J5" s="57"/>
      <c r="K5" s="58"/>
      <c r="L5" s="58"/>
      <c r="M5" s="58"/>
      <c r="N5" s="57"/>
      <c r="O5" s="59"/>
      <c r="P5" s="60"/>
      <c r="Q5" s="59"/>
      <c r="R5" s="57"/>
      <c r="S5" s="58"/>
      <c r="T5" s="57"/>
      <c r="U5" s="58"/>
      <c r="V5" s="57"/>
      <c r="W5" s="58"/>
      <c r="X5" s="57"/>
      <c r="Y5" s="58"/>
      <c r="Z5" s="57"/>
      <c r="AA5" s="58"/>
      <c r="AB5" s="57"/>
      <c r="AC5" s="58"/>
      <c r="AD5" s="57"/>
      <c r="AE5" s="61"/>
      <c r="AF5" s="62"/>
      <c r="AG5" s="63"/>
      <c r="AH5" s="64"/>
    </row>
    <row r="6" spans="1:34" s="43" customFormat="1" ht="15.75" x14ac:dyDescent="0.25">
      <c r="A6" s="44"/>
      <c r="B6" s="44"/>
      <c r="C6" s="2" t="s">
        <v>4</v>
      </c>
      <c r="D6" s="12" t="s">
        <v>5</v>
      </c>
      <c r="E6" s="55"/>
      <c r="F6" s="56"/>
      <c r="G6" s="46"/>
      <c r="H6" s="57"/>
      <c r="I6" s="57"/>
      <c r="J6" s="57"/>
      <c r="K6" s="58"/>
      <c r="L6" s="58"/>
      <c r="M6" s="58"/>
      <c r="N6" s="57"/>
      <c r="O6" s="59"/>
      <c r="P6" s="60"/>
      <c r="Q6" s="59"/>
      <c r="R6" s="57"/>
      <c r="S6" s="58"/>
      <c r="T6" s="57"/>
      <c r="U6" s="58"/>
      <c r="V6" s="57"/>
      <c r="W6" s="58"/>
      <c r="X6" s="57"/>
      <c r="Y6" s="58"/>
      <c r="Z6" s="57"/>
      <c r="AA6" s="58"/>
      <c r="AB6" s="57"/>
      <c r="AC6" s="58"/>
      <c r="AD6" s="57"/>
      <c r="AE6" s="61"/>
      <c r="AF6" s="62"/>
      <c r="AG6" s="63"/>
      <c r="AH6" s="64"/>
    </row>
    <row r="7" spans="1:34" s="43" customFormat="1" ht="15.75" x14ac:dyDescent="0.25">
      <c r="A7" s="44"/>
      <c r="B7" s="44"/>
      <c r="C7" s="2" t="s">
        <v>6</v>
      </c>
      <c r="D7" s="12" t="s">
        <v>7</v>
      </c>
      <c r="E7" s="55"/>
      <c r="F7" s="56"/>
      <c r="G7" s="46"/>
      <c r="H7" s="57"/>
      <c r="I7" s="57"/>
      <c r="J7" s="57"/>
      <c r="K7" s="58"/>
      <c r="L7" s="58"/>
      <c r="M7" s="58"/>
      <c r="N7" s="57"/>
      <c r="O7" s="59"/>
      <c r="P7" s="60"/>
      <c r="Q7" s="59"/>
      <c r="R7" s="57"/>
      <c r="S7" s="58"/>
      <c r="T7" s="57"/>
      <c r="U7" s="58"/>
      <c r="V7" s="57"/>
      <c r="W7" s="58"/>
      <c r="X7" s="57"/>
      <c r="Y7" s="58"/>
      <c r="Z7" s="57"/>
      <c r="AA7" s="58"/>
      <c r="AB7" s="57"/>
      <c r="AC7" s="58"/>
      <c r="AD7" s="57"/>
      <c r="AE7" s="61"/>
      <c r="AF7" s="62"/>
      <c r="AG7" s="63"/>
      <c r="AH7" s="64"/>
    </row>
    <row r="8" spans="1:34" ht="18" x14ac:dyDescent="0.25">
      <c r="B8" s="429" t="s">
        <v>522</v>
      </c>
    </row>
    <row r="10" spans="1:34" ht="15.75" x14ac:dyDescent="0.25">
      <c r="A10" s="75"/>
      <c r="B10" s="451" t="s">
        <v>237</v>
      </c>
      <c r="C10" s="451"/>
      <c r="D10" s="451"/>
      <c r="E10" s="225"/>
      <c r="F10" s="225"/>
      <c r="G10" s="225"/>
      <c r="H10" s="225"/>
      <c r="I10" s="225"/>
      <c r="J10" s="225"/>
      <c r="K10" s="225"/>
      <c r="L10" s="225"/>
      <c r="M10" s="225"/>
    </row>
    <row r="11" spans="1:34" x14ac:dyDescent="0.25">
      <c r="A11" s="225"/>
      <c r="B11" s="452"/>
      <c r="C11" s="452"/>
      <c r="D11" s="225"/>
      <c r="E11" s="436" t="s">
        <v>41</v>
      </c>
      <c r="F11" s="436"/>
      <c r="G11" s="436"/>
      <c r="H11" s="437" t="s">
        <v>42</v>
      </c>
      <c r="I11" s="437"/>
      <c r="J11" s="437"/>
      <c r="K11" s="438" t="s">
        <v>13</v>
      </c>
      <c r="L11" s="438"/>
      <c r="M11" s="438"/>
    </row>
    <row r="12" spans="1:34" ht="24" x14ac:dyDescent="0.25">
      <c r="A12" s="226" t="s">
        <v>238</v>
      </c>
      <c r="B12" s="227" t="s">
        <v>239</v>
      </c>
      <c r="C12" s="226" t="s">
        <v>44</v>
      </c>
      <c r="D12" s="227" t="s">
        <v>45</v>
      </c>
      <c r="E12" s="228" t="s">
        <v>46</v>
      </c>
      <c r="F12" s="229" t="s">
        <v>47</v>
      </c>
      <c r="G12" s="230" t="s">
        <v>48</v>
      </c>
      <c r="H12" s="231" t="s">
        <v>46</v>
      </c>
      <c r="I12" s="232" t="s">
        <v>49</v>
      </c>
      <c r="J12" s="233" t="s">
        <v>48</v>
      </c>
      <c r="K12" s="234" t="s">
        <v>46</v>
      </c>
      <c r="L12" s="235" t="s">
        <v>49</v>
      </c>
      <c r="M12" s="236" t="s">
        <v>50</v>
      </c>
    </row>
    <row r="13" spans="1:34" x14ac:dyDescent="0.25">
      <c r="A13" s="237"/>
      <c r="B13" s="238"/>
      <c r="C13" s="239"/>
      <c r="D13" s="239"/>
      <c r="E13" s="239"/>
      <c r="F13" s="240"/>
      <c r="G13" s="241"/>
      <c r="H13" s="242"/>
      <c r="I13" s="242"/>
      <c r="J13" s="242"/>
      <c r="K13" s="241"/>
      <c r="L13" s="241"/>
      <c r="M13" s="241"/>
    </row>
    <row r="14" spans="1:34" x14ac:dyDescent="0.25">
      <c r="A14" s="243"/>
      <c r="B14" s="244" t="s">
        <v>51</v>
      </c>
      <c r="C14" s="244" t="s">
        <v>52</v>
      </c>
      <c r="D14" s="243"/>
      <c r="E14" s="243"/>
      <c r="F14" s="245"/>
      <c r="G14" s="246">
        <f>SUM(G15:G44)</f>
        <v>3049539.3107400001</v>
      </c>
      <c r="H14" s="247"/>
      <c r="I14" s="248"/>
      <c r="J14" s="246">
        <f>SUM(J15:J44)</f>
        <v>-456770.20076200005</v>
      </c>
      <c r="K14" s="249"/>
      <c r="L14" s="250"/>
      <c r="M14" s="246">
        <f>SUM(M15:M44)</f>
        <v>2592769.1099780002</v>
      </c>
    </row>
    <row r="15" spans="1:34" ht="60" x14ac:dyDescent="0.25">
      <c r="A15" s="251" t="s">
        <v>51</v>
      </c>
      <c r="B15" s="252" t="s">
        <v>240</v>
      </c>
      <c r="C15" s="253" t="s">
        <v>241</v>
      </c>
      <c r="D15" s="254" t="s">
        <v>56</v>
      </c>
      <c r="E15" s="255">
        <v>92.938999999999993</v>
      </c>
      <c r="F15" s="255">
        <v>26.3</v>
      </c>
      <c r="G15" s="256">
        <f>E15*F15</f>
        <v>2444.2956999999997</v>
      </c>
      <c r="H15" s="257">
        <v>0</v>
      </c>
      <c r="I15" s="258">
        <v>26.3</v>
      </c>
      <c r="J15" s="259">
        <f t="shared" ref="J15:J78" si="0">H15*I15</f>
        <v>0</v>
      </c>
      <c r="K15" s="260">
        <f t="shared" ref="K15:K78" si="1">E15+H15</f>
        <v>92.938999999999993</v>
      </c>
      <c r="L15" s="261">
        <v>26.3</v>
      </c>
      <c r="M15" s="262">
        <f t="shared" ref="M15:M78" si="2">K15*L15</f>
        <v>2444.2956999999997</v>
      </c>
    </row>
    <row r="16" spans="1:34" ht="60" x14ac:dyDescent="0.25">
      <c r="A16" s="251" t="s">
        <v>160</v>
      </c>
      <c r="B16" s="252" t="s">
        <v>240</v>
      </c>
      <c r="C16" s="253" t="s">
        <v>241</v>
      </c>
      <c r="D16" s="254" t="s">
        <v>56</v>
      </c>
      <c r="E16" s="255">
        <v>106.59</v>
      </c>
      <c r="F16" s="255">
        <v>26.3</v>
      </c>
      <c r="G16" s="256">
        <f t="shared" ref="G16:G79" si="3">E16*F16</f>
        <v>2803.317</v>
      </c>
      <c r="H16" s="257">
        <v>-56.59</v>
      </c>
      <c r="I16" s="258">
        <v>26.3</v>
      </c>
      <c r="J16" s="259">
        <f t="shared" si="0"/>
        <v>-1488.3170000000002</v>
      </c>
      <c r="K16" s="260">
        <f t="shared" si="1"/>
        <v>50</v>
      </c>
      <c r="L16" s="261">
        <v>26.3</v>
      </c>
      <c r="M16" s="262">
        <f t="shared" si="2"/>
        <v>1315</v>
      </c>
    </row>
    <row r="17" spans="1:13" ht="60" x14ac:dyDescent="0.25">
      <c r="A17" s="251" t="s">
        <v>242</v>
      </c>
      <c r="B17" s="252" t="s">
        <v>243</v>
      </c>
      <c r="C17" s="253" t="s">
        <v>244</v>
      </c>
      <c r="D17" s="254" t="s">
        <v>56</v>
      </c>
      <c r="E17" s="255">
        <v>92.938999999999993</v>
      </c>
      <c r="F17" s="255">
        <v>40.770000000000003</v>
      </c>
      <c r="G17" s="256">
        <f t="shared" si="3"/>
        <v>3789.1230300000002</v>
      </c>
      <c r="H17" s="257">
        <v>-9.9999999989108801E-5</v>
      </c>
      <c r="I17" s="258">
        <v>40.770000000000003</v>
      </c>
      <c r="J17" s="259">
        <f t="shared" si="0"/>
        <v>-4.0769999995559662E-3</v>
      </c>
      <c r="K17" s="260">
        <f t="shared" si="1"/>
        <v>92.938900000000004</v>
      </c>
      <c r="L17" s="261">
        <v>40.770000000000003</v>
      </c>
      <c r="M17" s="262">
        <f t="shared" si="2"/>
        <v>3789.1189530000006</v>
      </c>
    </row>
    <row r="18" spans="1:13" ht="48" x14ac:dyDescent="0.25">
      <c r="A18" s="251" t="s">
        <v>128</v>
      </c>
      <c r="B18" s="252" t="s">
        <v>245</v>
      </c>
      <c r="C18" s="253" t="s">
        <v>246</v>
      </c>
      <c r="D18" s="254" t="s">
        <v>56</v>
      </c>
      <c r="E18" s="255">
        <v>92.938999999999993</v>
      </c>
      <c r="F18" s="255">
        <v>77.599999999999994</v>
      </c>
      <c r="G18" s="256">
        <f t="shared" si="3"/>
        <v>7212.0663999999988</v>
      </c>
      <c r="H18" s="257">
        <v>0</v>
      </c>
      <c r="I18" s="258">
        <v>77.599999999999994</v>
      </c>
      <c r="J18" s="259">
        <f t="shared" si="0"/>
        <v>0</v>
      </c>
      <c r="K18" s="260">
        <f t="shared" si="1"/>
        <v>92.938999999999993</v>
      </c>
      <c r="L18" s="261">
        <v>77.599999999999994</v>
      </c>
      <c r="M18" s="262">
        <f t="shared" si="2"/>
        <v>7212.0663999999988</v>
      </c>
    </row>
    <row r="19" spans="1:13" ht="48" x14ac:dyDescent="0.25">
      <c r="A19" s="251" t="s">
        <v>59</v>
      </c>
      <c r="B19" s="252" t="s">
        <v>54</v>
      </c>
      <c r="C19" s="253" t="s">
        <v>55</v>
      </c>
      <c r="D19" s="254" t="s">
        <v>56</v>
      </c>
      <c r="E19" s="255">
        <v>250.22300000000001</v>
      </c>
      <c r="F19" s="255">
        <v>55.24</v>
      </c>
      <c r="G19" s="256">
        <f t="shared" si="3"/>
        <v>13822.318520000001</v>
      </c>
      <c r="H19" s="257">
        <v>-106.59</v>
      </c>
      <c r="I19" s="258">
        <v>55.24</v>
      </c>
      <c r="J19" s="259">
        <f t="shared" si="0"/>
        <v>-5888.0316000000003</v>
      </c>
      <c r="K19" s="260">
        <f t="shared" si="1"/>
        <v>143.63300000000001</v>
      </c>
      <c r="L19" s="261">
        <v>55.24</v>
      </c>
      <c r="M19" s="262">
        <f t="shared" si="2"/>
        <v>7934.2869200000005</v>
      </c>
    </row>
    <row r="20" spans="1:13" ht="24" x14ac:dyDescent="0.25">
      <c r="A20" s="251" t="s">
        <v>108</v>
      </c>
      <c r="B20" s="252" t="s">
        <v>247</v>
      </c>
      <c r="C20" s="253" t="s">
        <v>248</v>
      </c>
      <c r="D20" s="254" t="s">
        <v>73</v>
      </c>
      <c r="E20" s="255">
        <v>5.5</v>
      </c>
      <c r="F20" s="255">
        <v>170.98</v>
      </c>
      <c r="G20" s="256">
        <f t="shared" si="3"/>
        <v>940.39</v>
      </c>
      <c r="H20" s="257">
        <v>-4.5</v>
      </c>
      <c r="I20" s="258">
        <v>170.98</v>
      </c>
      <c r="J20" s="259">
        <f t="shared" si="0"/>
        <v>-769.41</v>
      </c>
      <c r="K20" s="260">
        <f t="shared" si="1"/>
        <v>1</v>
      </c>
      <c r="L20" s="261">
        <v>170.98</v>
      </c>
      <c r="M20" s="262">
        <f t="shared" si="2"/>
        <v>170.98</v>
      </c>
    </row>
    <row r="21" spans="1:13" ht="60" x14ac:dyDescent="0.25">
      <c r="A21" s="251" t="s">
        <v>53</v>
      </c>
      <c r="B21" s="252" t="s">
        <v>249</v>
      </c>
      <c r="C21" s="253" t="s">
        <v>250</v>
      </c>
      <c r="D21" s="254" t="s">
        <v>73</v>
      </c>
      <c r="E21" s="255">
        <v>2.2000000000000002</v>
      </c>
      <c r="F21" s="255">
        <v>147.30000000000001</v>
      </c>
      <c r="G21" s="256">
        <f t="shared" si="3"/>
        <v>324.06000000000006</v>
      </c>
      <c r="H21" s="257">
        <v>-0.10000000000000009</v>
      </c>
      <c r="I21" s="258">
        <v>147.30000000000001</v>
      </c>
      <c r="J21" s="259">
        <f t="shared" si="0"/>
        <v>-14.730000000000015</v>
      </c>
      <c r="K21" s="260">
        <f t="shared" si="1"/>
        <v>2.1</v>
      </c>
      <c r="L21" s="261">
        <v>147.30000000000001</v>
      </c>
      <c r="M21" s="262">
        <f t="shared" si="2"/>
        <v>309.33000000000004</v>
      </c>
    </row>
    <row r="22" spans="1:13" ht="24" x14ac:dyDescent="0.25">
      <c r="A22" s="251" t="s">
        <v>216</v>
      </c>
      <c r="B22" s="252" t="s">
        <v>251</v>
      </c>
      <c r="C22" s="253" t="s">
        <v>252</v>
      </c>
      <c r="D22" s="254" t="s">
        <v>253</v>
      </c>
      <c r="E22" s="255">
        <v>111.837</v>
      </c>
      <c r="F22" s="255">
        <v>57.87</v>
      </c>
      <c r="G22" s="256">
        <f t="shared" si="3"/>
        <v>6472.0071900000003</v>
      </c>
      <c r="H22" s="257">
        <v>-5.8200000000000074</v>
      </c>
      <c r="I22" s="258">
        <v>57.87</v>
      </c>
      <c r="J22" s="259">
        <f t="shared" si="0"/>
        <v>-336.80340000000041</v>
      </c>
      <c r="K22" s="260">
        <f t="shared" si="1"/>
        <v>106.017</v>
      </c>
      <c r="L22" s="261">
        <v>57.87</v>
      </c>
      <c r="M22" s="262">
        <f t="shared" si="2"/>
        <v>6135.2037899999996</v>
      </c>
    </row>
    <row r="23" spans="1:13" ht="24" x14ac:dyDescent="0.25">
      <c r="A23" s="251" t="s">
        <v>68</v>
      </c>
      <c r="B23" s="252" t="s">
        <v>254</v>
      </c>
      <c r="C23" s="253" t="s">
        <v>255</v>
      </c>
      <c r="D23" s="254" t="s">
        <v>253</v>
      </c>
      <c r="E23" s="255">
        <v>24.2</v>
      </c>
      <c r="F23" s="255">
        <v>257.77999999999997</v>
      </c>
      <c r="G23" s="256">
        <f t="shared" si="3"/>
        <v>6238.2759999999989</v>
      </c>
      <c r="H23" s="257">
        <v>-3.4499999999999993</v>
      </c>
      <c r="I23" s="258">
        <v>257.77999999999997</v>
      </c>
      <c r="J23" s="259">
        <f t="shared" si="0"/>
        <v>-889.34099999999967</v>
      </c>
      <c r="K23" s="260">
        <f t="shared" si="1"/>
        <v>20.75</v>
      </c>
      <c r="L23" s="261">
        <v>257.77999999999997</v>
      </c>
      <c r="M23" s="262">
        <f t="shared" si="2"/>
        <v>5348.9349999999995</v>
      </c>
    </row>
    <row r="24" spans="1:13" ht="36" x14ac:dyDescent="0.25">
      <c r="A24" s="251" t="s">
        <v>256</v>
      </c>
      <c r="B24" s="252" t="s">
        <v>257</v>
      </c>
      <c r="C24" s="253" t="s">
        <v>258</v>
      </c>
      <c r="D24" s="254" t="s">
        <v>73</v>
      </c>
      <c r="E24" s="255">
        <v>172.95</v>
      </c>
      <c r="F24" s="255">
        <v>2398.4299999999998</v>
      </c>
      <c r="G24" s="256">
        <f t="shared" si="3"/>
        <v>414808.46849999996</v>
      </c>
      <c r="H24" s="257">
        <v>0</v>
      </c>
      <c r="I24" s="258">
        <v>2398.4299999999998</v>
      </c>
      <c r="J24" s="259">
        <f t="shared" si="0"/>
        <v>0</v>
      </c>
      <c r="K24" s="260">
        <f t="shared" si="1"/>
        <v>172.95</v>
      </c>
      <c r="L24" s="261">
        <v>2398.4299999999998</v>
      </c>
      <c r="M24" s="262">
        <f t="shared" si="2"/>
        <v>414808.46849999996</v>
      </c>
    </row>
    <row r="25" spans="1:13" ht="36" x14ac:dyDescent="0.25">
      <c r="A25" s="251" t="s">
        <v>259</v>
      </c>
      <c r="B25" s="252" t="s">
        <v>260</v>
      </c>
      <c r="C25" s="253" t="s">
        <v>261</v>
      </c>
      <c r="D25" s="254" t="s">
        <v>56</v>
      </c>
      <c r="E25" s="255">
        <v>475.904</v>
      </c>
      <c r="F25" s="255">
        <v>26.3</v>
      </c>
      <c r="G25" s="256">
        <f t="shared" si="3"/>
        <v>12516.2752</v>
      </c>
      <c r="H25" s="257">
        <v>-23.100000000000023</v>
      </c>
      <c r="I25" s="258">
        <v>26.3</v>
      </c>
      <c r="J25" s="259">
        <f t="shared" si="0"/>
        <v>-607.53000000000065</v>
      </c>
      <c r="K25" s="260">
        <f t="shared" si="1"/>
        <v>452.80399999999997</v>
      </c>
      <c r="L25" s="261">
        <v>26.3</v>
      </c>
      <c r="M25" s="262">
        <f t="shared" si="2"/>
        <v>11908.745199999999</v>
      </c>
    </row>
    <row r="26" spans="1:13" ht="24" x14ac:dyDescent="0.25">
      <c r="A26" s="251" t="s">
        <v>262</v>
      </c>
      <c r="B26" s="252" t="s">
        <v>263</v>
      </c>
      <c r="C26" s="253" t="s">
        <v>264</v>
      </c>
      <c r="D26" s="254" t="s">
        <v>56</v>
      </c>
      <c r="E26" s="255">
        <v>166.56200000000001</v>
      </c>
      <c r="F26" s="255">
        <v>18.41</v>
      </c>
      <c r="G26" s="256">
        <f t="shared" si="3"/>
        <v>3066.4064200000003</v>
      </c>
      <c r="H26" s="257">
        <v>-11.969999999999999</v>
      </c>
      <c r="I26" s="258">
        <v>18.41</v>
      </c>
      <c r="J26" s="259">
        <f t="shared" si="0"/>
        <v>-220.36769999999999</v>
      </c>
      <c r="K26" s="260">
        <f t="shared" si="1"/>
        <v>154.59200000000001</v>
      </c>
      <c r="L26" s="261">
        <v>18.41</v>
      </c>
      <c r="M26" s="262">
        <f t="shared" si="2"/>
        <v>2846.0387200000005</v>
      </c>
    </row>
    <row r="27" spans="1:13" ht="24" x14ac:dyDescent="0.25">
      <c r="A27" s="251" t="s">
        <v>265</v>
      </c>
      <c r="B27" s="252" t="s">
        <v>266</v>
      </c>
      <c r="C27" s="253" t="s">
        <v>267</v>
      </c>
      <c r="D27" s="254" t="s">
        <v>56</v>
      </c>
      <c r="E27" s="255">
        <v>166.56200000000001</v>
      </c>
      <c r="F27" s="255">
        <v>27.62</v>
      </c>
      <c r="G27" s="256">
        <f t="shared" si="3"/>
        <v>4600.4424400000007</v>
      </c>
      <c r="H27" s="257">
        <v>-23.099999999999994</v>
      </c>
      <c r="I27" s="258">
        <v>27.62</v>
      </c>
      <c r="J27" s="259">
        <f t="shared" si="0"/>
        <v>-638.02199999999982</v>
      </c>
      <c r="K27" s="260">
        <f t="shared" si="1"/>
        <v>143.46200000000002</v>
      </c>
      <c r="L27" s="261">
        <v>27.62</v>
      </c>
      <c r="M27" s="262">
        <f t="shared" si="2"/>
        <v>3962.4204400000008</v>
      </c>
    </row>
    <row r="28" spans="1:13" ht="24" x14ac:dyDescent="0.25">
      <c r="A28" s="251" t="s">
        <v>268</v>
      </c>
      <c r="B28" s="252" t="s">
        <v>269</v>
      </c>
      <c r="C28" s="253" t="s">
        <v>270</v>
      </c>
      <c r="D28" s="254" t="s">
        <v>56</v>
      </c>
      <c r="E28" s="255">
        <v>166.56200000000001</v>
      </c>
      <c r="F28" s="255">
        <v>11.84</v>
      </c>
      <c r="G28" s="256">
        <f t="shared" si="3"/>
        <v>1972.0940800000001</v>
      </c>
      <c r="H28" s="257">
        <v>-23.099999999999994</v>
      </c>
      <c r="I28" s="258">
        <v>11.84</v>
      </c>
      <c r="J28" s="259">
        <f t="shared" si="0"/>
        <v>-273.50399999999991</v>
      </c>
      <c r="K28" s="260">
        <f t="shared" si="1"/>
        <v>143.46200000000002</v>
      </c>
      <c r="L28" s="261">
        <v>11.84</v>
      </c>
      <c r="M28" s="262">
        <f t="shared" si="2"/>
        <v>1698.5900800000002</v>
      </c>
    </row>
    <row r="29" spans="1:13" ht="24" x14ac:dyDescent="0.25">
      <c r="A29" s="251" t="s">
        <v>271</v>
      </c>
      <c r="B29" s="252" t="s">
        <v>272</v>
      </c>
      <c r="C29" s="253" t="s">
        <v>273</v>
      </c>
      <c r="D29" s="254" t="s">
        <v>213</v>
      </c>
      <c r="E29" s="255">
        <v>2.4980000000000002</v>
      </c>
      <c r="F29" s="255">
        <v>170.98</v>
      </c>
      <c r="G29" s="256">
        <f t="shared" si="3"/>
        <v>427.10804000000002</v>
      </c>
      <c r="H29" s="257">
        <v>-0.34649999999999981</v>
      </c>
      <c r="I29" s="258">
        <v>170.98</v>
      </c>
      <c r="J29" s="259">
        <f t="shared" si="0"/>
        <v>-59.24456999999996</v>
      </c>
      <c r="K29" s="260">
        <f t="shared" si="1"/>
        <v>2.1515000000000004</v>
      </c>
      <c r="L29" s="261">
        <v>170.98</v>
      </c>
      <c r="M29" s="262">
        <f t="shared" si="2"/>
        <v>367.86347000000006</v>
      </c>
    </row>
    <row r="30" spans="1:13" ht="24" x14ac:dyDescent="0.25">
      <c r="A30" s="251" t="s">
        <v>274</v>
      </c>
      <c r="B30" s="252" t="s">
        <v>275</v>
      </c>
      <c r="C30" s="253" t="s">
        <v>276</v>
      </c>
      <c r="D30" s="254" t="s">
        <v>56</v>
      </c>
      <c r="E30" s="255">
        <v>166.56200000000001</v>
      </c>
      <c r="F30" s="255">
        <v>5.26</v>
      </c>
      <c r="G30" s="256">
        <f t="shared" si="3"/>
        <v>876.11612000000002</v>
      </c>
      <c r="H30" s="257">
        <v>-23.099999999999994</v>
      </c>
      <c r="I30" s="258">
        <v>5.26</v>
      </c>
      <c r="J30" s="259">
        <f t="shared" si="0"/>
        <v>-121.50599999999997</v>
      </c>
      <c r="K30" s="260">
        <f t="shared" si="1"/>
        <v>143.46200000000002</v>
      </c>
      <c r="L30" s="261">
        <v>5.26</v>
      </c>
      <c r="M30" s="262">
        <f t="shared" si="2"/>
        <v>754.61012000000005</v>
      </c>
    </row>
    <row r="31" spans="1:13" ht="36" x14ac:dyDescent="0.25">
      <c r="A31" s="251" t="s">
        <v>277</v>
      </c>
      <c r="B31" s="252" t="s">
        <v>278</v>
      </c>
      <c r="C31" s="253" t="s">
        <v>279</v>
      </c>
      <c r="D31" s="254" t="s">
        <v>253</v>
      </c>
      <c r="E31" s="255">
        <v>560.41999999999996</v>
      </c>
      <c r="F31" s="255">
        <v>234.11</v>
      </c>
      <c r="G31" s="256">
        <f t="shared" si="3"/>
        <v>131199.92619999999</v>
      </c>
      <c r="H31" s="257">
        <v>-78.998499999999979</v>
      </c>
      <c r="I31" s="258">
        <v>234.11</v>
      </c>
      <c r="J31" s="259">
        <f t="shared" si="0"/>
        <v>-18494.338834999995</v>
      </c>
      <c r="K31" s="260">
        <f t="shared" si="1"/>
        <v>481.42149999999998</v>
      </c>
      <c r="L31" s="261">
        <v>234.11</v>
      </c>
      <c r="M31" s="262">
        <f t="shared" si="2"/>
        <v>112705.587365</v>
      </c>
    </row>
    <row r="32" spans="1:13" ht="36" x14ac:dyDescent="0.25">
      <c r="A32" s="251" t="s">
        <v>280</v>
      </c>
      <c r="B32" s="252" t="s">
        <v>281</v>
      </c>
      <c r="C32" s="253" t="s">
        <v>282</v>
      </c>
      <c r="D32" s="254" t="s">
        <v>253</v>
      </c>
      <c r="E32" s="255">
        <v>880.67</v>
      </c>
      <c r="F32" s="255">
        <v>257.77999999999997</v>
      </c>
      <c r="G32" s="256">
        <f t="shared" si="3"/>
        <v>227019.11259999996</v>
      </c>
      <c r="H32" s="257">
        <v>-2.6699999999999591</v>
      </c>
      <c r="I32" s="258">
        <v>257.77999999999997</v>
      </c>
      <c r="J32" s="259">
        <f t="shared" si="0"/>
        <v>-688.27259999998932</v>
      </c>
      <c r="K32" s="260">
        <f t="shared" si="1"/>
        <v>878</v>
      </c>
      <c r="L32" s="261">
        <v>257.77999999999997</v>
      </c>
      <c r="M32" s="262">
        <f t="shared" si="2"/>
        <v>226330.83999999997</v>
      </c>
    </row>
    <row r="33" spans="1:13" ht="36" x14ac:dyDescent="0.25">
      <c r="A33" s="251" t="s">
        <v>283</v>
      </c>
      <c r="B33" s="252" t="s">
        <v>284</v>
      </c>
      <c r="C33" s="253" t="s">
        <v>285</v>
      </c>
      <c r="D33" s="254" t="s">
        <v>253</v>
      </c>
      <c r="E33" s="255">
        <v>160.12</v>
      </c>
      <c r="F33" s="255">
        <v>315.64999999999998</v>
      </c>
      <c r="G33" s="256">
        <f t="shared" si="3"/>
        <v>50541.877999999997</v>
      </c>
      <c r="H33" s="257">
        <v>-0.12000000000000455</v>
      </c>
      <c r="I33" s="258">
        <v>315.64999999999998</v>
      </c>
      <c r="J33" s="259">
        <f t="shared" si="0"/>
        <v>-37.878000000001435</v>
      </c>
      <c r="K33" s="260">
        <f t="shared" si="1"/>
        <v>160</v>
      </c>
      <c r="L33" s="261">
        <v>315.64999999999998</v>
      </c>
      <c r="M33" s="262">
        <f t="shared" si="2"/>
        <v>50504</v>
      </c>
    </row>
    <row r="34" spans="1:13" ht="24" x14ac:dyDescent="0.25">
      <c r="A34" s="251" t="s">
        <v>286</v>
      </c>
      <c r="B34" s="252" t="s">
        <v>287</v>
      </c>
      <c r="C34" s="253" t="s">
        <v>288</v>
      </c>
      <c r="D34" s="254" t="s">
        <v>56</v>
      </c>
      <c r="E34" s="255">
        <v>3202.15</v>
      </c>
      <c r="F34" s="255">
        <v>99.96</v>
      </c>
      <c r="G34" s="256">
        <f t="shared" si="3"/>
        <v>320086.91399999999</v>
      </c>
      <c r="H34" s="257">
        <v>-511.25999999999976</v>
      </c>
      <c r="I34" s="258">
        <v>99.96</v>
      </c>
      <c r="J34" s="259">
        <f t="shared" si="0"/>
        <v>-51105.549599999977</v>
      </c>
      <c r="K34" s="260">
        <f t="shared" si="1"/>
        <v>2690.8900000000003</v>
      </c>
      <c r="L34" s="261">
        <v>99.96</v>
      </c>
      <c r="M34" s="262">
        <f t="shared" si="2"/>
        <v>268981.36440000002</v>
      </c>
    </row>
    <row r="35" spans="1:13" ht="24" x14ac:dyDescent="0.25">
      <c r="A35" s="251" t="s">
        <v>289</v>
      </c>
      <c r="B35" s="252" t="s">
        <v>290</v>
      </c>
      <c r="C35" s="253" t="s">
        <v>291</v>
      </c>
      <c r="D35" s="254" t="s">
        <v>56</v>
      </c>
      <c r="E35" s="255">
        <v>3202.15</v>
      </c>
      <c r="F35" s="255">
        <v>149.94</v>
      </c>
      <c r="G35" s="256">
        <f t="shared" si="3"/>
        <v>480130.37099999998</v>
      </c>
      <c r="H35" s="257">
        <v>-511.25999999999976</v>
      </c>
      <c r="I35" s="258">
        <v>149.94</v>
      </c>
      <c r="J35" s="259">
        <f t="shared" si="0"/>
        <v>-76658.324399999969</v>
      </c>
      <c r="K35" s="260">
        <f t="shared" si="1"/>
        <v>2690.8900000000003</v>
      </c>
      <c r="L35" s="261">
        <v>149.94</v>
      </c>
      <c r="M35" s="262">
        <f t="shared" si="2"/>
        <v>403472.04660000006</v>
      </c>
    </row>
    <row r="36" spans="1:13" ht="48" x14ac:dyDescent="0.25">
      <c r="A36" s="251" t="s">
        <v>292</v>
      </c>
      <c r="B36" s="252" t="s">
        <v>293</v>
      </c>
      <c r="C36" s="253" t="s">
        <v>294</v>
      </c>
      <c r="D36" s="254" t="s">
        <v>253</v>
      </c>
      <c r="E36" s="255">
        <v>960.726</v>
      </c>
      <c r="F36" s="255">
        <v>13.15</v>
      </c>
      <c r="G36" s="256">
        <f t="shared" si="3"/>
        <v>12633.546900000001</v>
      </c>
      <c r="H36" s="257">
        <v>-135.42600000000004</v>
      </c>
      <c r="I36" s="258">
        <v>13.15</v>
      </c>
      <c r="J36" s="259">
        <f t="shared" si="0"/>
        <v>-1780.8519000000006</v>
      </c>
      <c r="K36" s="260">
        <f t="shared" si="1"/>
        <v>825.3</v>
      </c>
      <c r="L36" s="261">
        <v>13.15</v>
      </c>
      <c r="M36" s="262">
        <f t="shared" si="2"/>
        <v>10852.695</v>
      </c>
    </row>
    <row r="37" spans="1:13" ht="48" x14ac:dyDescent="0.25">
      <c r="A37" s="251" t="s">
        <v>295</v>
      </c>
      <c r="B37" s="252" t="s">
        <v>296</v>
      </c>
      <c r="C37" s="253" t="s">
        <v>297</v>
      </c>
      <c r="D37" s="254" t="s">
        <v>253</v>
      </c>
      <c r="E37" s="255">
        <v>2750.06</v>
      </c>
      <c r="F37" s="255">
        <v>187.93</v>
      </c>
      <c r="G37" s="256">
        <f t="shared" si="3"/>
        <v>516818.7758</v>
      </c>
      <c r="H37" s="257">
        <v>-961.06</v>
      </c>
      <c r="I37" s="258">
        <v>187.93</v>
      </c>
      <c r="J37" s="259">
        <f t="shared" si="0"/>
        <v>-180612.00579999998</v>
      </c>
      <c r="K37" s="260">
        <f t="shared" si="1"/>
        <v>1789</v>
      </c>
      <c r="L37" s="261">
        <v>187.93</v>
      </c>
      <c r="M37" s="262">
        <f t="shared" si="2"/>
        <v>336206.77</v>
      </c>
    </row>
    <row r="38" spans="1:13" ht="36" x14ac:dyDescent="0.25">
      <c r="A38" s="263" t="s">
        <v>298</v>
      </c>
      <c r="B38" s="264" t="s">
        <v>299</v>
      </c>
      <c r="C38" s="265" t="s">
        <v>300</v>
      </c>
      <c r="D38" s="266" t="s">
        <v>253</v>
      </c>
      <c r="E38" s="255">
        <v>1601.21</v>
      </c>
      <c r="F38" s="255">
        <v>44.72</v>
      </c>
      <c r="G38" s="256">
        <f t="shared" si="3"/>
        <v>71606.111199999999</v>
      </c>
      <c r="H38" s="267">
        <v>-225.71000000000004</v>
      </c>
      <c r="I38" s="268">
        <v>44.72</v>
      </c>
      <c r="J38" s="259">
        <f t="shared" si="0"/>
        <v>-10093.751200000001</v>
      </c>
      <c r="K38" s="260">
        <f t="shared" si="1"/>
        <v>1375.5</v>
      </c>
      <c r="L38" s="261">
        <v>44.72</v>
      </c>
      <c r="M38" s="262">
        <f t="shared" si="2"/>
        <v>61512.36</v>
      </c>
    </row>
    <row r="39" spans="1:13" ht="48" x14ac:dyDescent="0.25">
      <c r="A39" s="251" t="s">
        <v>301</v>
      </c>
      <c r="B39" s="252" t="s">
        <v>302</v>
      </c>
      <c r="C39" s="253" t="s">
        <v>303</v>
      </c>
      <c r="D39" s="254" t="s">
        <v>253</v>
      </c>
      <c r="E39" s="255">
        <v>452.4</v>
      </c>
      <c r="F39" s="255">
        <v>247.39</v>
      </c>
      <c r="G39" s="256">
        <f t="shared" si="3"/>
        <v>111919.23599999999</v>
      </c>
      <c r="H39" s="257">
        <v>-69.779999999999973</v>
      </c>
      <c r="I39" s="258">
        <v>247.39</v>
      </c>
      <c r="J39" s="259">
        <f t="shared" si="0"/>
        <v>-17262.874199999991</v>
      </c>
      <c r="K39" s="260">
        <f t="shared" si="1"/>
        <v>382.62</v>
      </c>
      <c r="L39" s="261">
        <v>247.39</v>
      </c>
      <c r="M39" s="262">
        <f t="shared" si="2"/>
        <v>94656.361799999999</v>
      </c>
    </row>
    <row r="40" spans="1:13" ht="24" x14ac:dyDescent="0.25">
      <c r="A40" s="251" t="s">
        <v>230</v>
      </c>
      <c r="B40" s="252" t="s">
        <v>304</v>
      </c>
      <c r="C40" s="253" t="s">
        <v>305</v>
      </c>
      <c r="D40" s="254" t="s">
        <v>253</v>
      </c>
      <c r="E40" s="255">
        <v>452.4</v>
      </c>
      <c r="F40" s="255">
        <v>11.84</v>
      </c>
      <c r="G40" s="256">
        <f t="shared" si="3"/>
        <v>5356.4159999999993</v>
      </c>
      <c r="H40" s="257">
        <v>-69.779999999999973</v>
      </c>
      <c r="I40" s="258">
        <v>11.84</v>
      </c>
      <c r="J40" s="259">
        <f t="shared" si="0"/>
        <v>-826.19519999999966</v>
      </c>
      <c r="K40" s="260">
        <f t="shared" si="1"/>
        <v>382.62</v>
      </c>
      <c r="L40" s="261">
        <v>11.84</v>
      </c>
      <c r="M40" s="262">
        <f t="shared" si="2"/>
        <v>4530.2208000000001</v>
      </c>
    </row>
    <row r="41" spans="1:13" ht="24" x14ac:dyDescent="0.25">
      <c r="A41" s="251" t="s">
        <v>231</v>
      </c>
      <c r="B41" s="252" t="s">
        <v>306</v>
      </c>
      <c r="C41" s="253" t="s">
        <v>307</v>
      </c>
      <c r="D41" s="254" t="s">
        <v>83</v>
      </c>
      <c r="E41" s="255">
        <v>723.00400000000002</v>
      </c>
      <c r="F41" s="255">
        <v>116</v>
      </c>
      <c r="G41" s="256">
        <f t="shared" si="3"/>
        <v>83868.464000000007</v>
      </c>
      <c r="H41" s="257">
        <v>-111.64800000000002</v>
      </c>
      <c r="I41" s="258">
        <v>116</v>
      </c>
      <c r="J41" s="259">
        <f t="shared" si="0"/>
        <v>-12951.168000000003</v>
      </c>
      <c r="K41" s="260">
        <f t="shared" si="1"/>
        <v>611.35599999999999</v>
      </c>
      <c r="L41" s="261">
        <v>116</v>
      </c>
      <c r="M41" s="262">
        <f t="shared" si="2"/>
        <v>70917.296000000002</v>
      </c>
    </row>
    <row r="42" spans="1:13" ht="24" x14ac:dyDescent="0.25">
      <c r="A42" s="251" t="s">
        <v>129</v>
      </c>
      <c r="B42" s="252" t="s">
        <v>308</v>
      </c>
      <c r="C42" s="253" t="s">
        <v>309</v>
      </c>
      <c r="D42" s="254" t="s">
        <v>253</v>
      </c>
      <c r="E42" s="255">
        <v>1148.8499999999999</v>
      </c>
      <c r="F42" s="255">
        <v>286.72000000000003</v>
      </c>
      <c r="G42" s="256">
        <f t="shared" si="3"/>
        <v>329398.272</v>
      </c>
      <c r="H42" s="257">
        <v>-155.93000000000006</v>
      </c>
      <c r="I42" s="258">
        <v>286.72000000000003</v>
      </c>
      <c r="J42" s="259">
        <f t="shared" si="0"/>
        <v>-44708.249600000025</v>
      </c>
      <c r="K42" s="260">
        <f t="shared" si="1"/>
        <v>992.91999999999985</v>
      </c>
      <c r="L42" s="261">
        <v>286.72000000000003</v>
      </c>
      <c r="M42" s="262">
        <f t="shared" si="2"/>
        <v>284690.02239999996</v>
      </c>
    </row>
    <row r="43" spans="1:13" ht="48" x14ac:dyDescent="0.25">
      <c r="A43" s="263" t="s">
        <v>130</v>
      </c>
      <c r="B43" s="264" t="s">
        <v>310</v>
      </c>
      <c r="C43" s="265" t="s">
        <v>311</v>
      </c>
      <c r="D43" s="266" t="s">
        <v>253</v>
      </c>
      <c r="E43" s="255">
        <v>342.55</v>
      </c>
      <c r="F43" s="255">
        <v>318.27999999999997</v>
      </c>
      <c r="G43" s="256">
        <f t="shared" si="3"/>
        <v>109026.814</v>
      </c>
      <c r="H43" s="267">
        <v>-45.70999999999998</v>
      </c>
      <c r="I43" s="268">
        <v>318.27999999999997</v>
      </c>
      <c r="J43" s="259">
        <f t="shared" si="0"/>
        <v>-14548.578799999992</v>
      </c>
      <c r="K43" s="260">
        <f t="shared" si="1"/>
        <v>296.84000000000003</v>
      </c>
      <c r="L43" s="261">
        <v>318.27999999999997</v>
      </c>
      <c r="M43" s="262">
        <f t="shared" si="2"/>
        <v>94478.235199999996</v>
      </c>
    </row>
    <row r="44" spans="1:13" ht="24" x14ac:dyDescent="0.25">
      <c r="A44" s="251" t="s">
        <v>232</v>
      </c>
      <c r="B44" s="252" t="s">
        <v>312</v>
      </c>
      <c r="C44" s="253" t="s">
        <v>313</v>
      </c>
      <c r="D44" s="254" t="s">
        <v>83</v>
      </c>
      <c r="E44" s="255">
        <v>616.59</v>
      </c>
      <c r="F44" s="255">
        <v>190.76</v>
      </c>
      <c r="G44" s="256">
        <f t="shared" si="3"/>
        <v>117620.7084</v>
      </c>
      <c r="H44" s="257">
        <v>-82.27800000000002</v>
      </c>
      <c r="I44" s="258">
        <v>190.76</v>
      </c>
      <c r="J44" s="259">
        <f t="shared" si="0"/>
        <v>-15695.351280000003</v>
      </c>
      <c r="K44" s="260">
        <f t="shared" si="1"/>
        <v>534.31200000000001</v>
      </c>
      <c r="L44" s="261">
        <v>190.76</v>
      </c>
      <c r="M44" s="262">
        <f t="shared" si="2"/>
        <v>101925.35712</v>
      </c>
    </row>
    <row r="45" spans="1:13" x14ac:dyDescent="0.25">
      <c r="A45" s="243"/>
      <c r="B45" s="244" t="s">
        <v>242</v>
      </c>
      <c r="C45" s="244" t="s">
        <v>314</v>
      </c>
      <c r="D45" s="243"/>
      <c r="E45" s="269"/>
      <c r="F45" s="269"/>
      <c r="G45" s="246">
        <f>G46</f>
        <v>24872.076000000005</v>
      </c>
      <c r="H45" s="243"/>
      <c r="I45" s="245"/>
      <c r="J45" s="246">
        <f>J46</f>
        <v>0</v>
      </c>
      <c r="K45" s="249"/>
      <c r="L45" s="250"/>
      <c r="M45" s="246">
        <f>M46</f>
        <v>24872.076000000005</v>
      </c>
    </row>
    <row r="46" spans="1:13" ht="24" x14ac:dyDescent="0.25">
      <c r="A46" s="251" t="s">
        <v>109</v>
      </c>
      <c r="B46" s="252" t="s">
        <v>315</v>
      </c>
      <c r="C46" s="253" t="s">
        <v>316</v>
      </c>
      <c r="D46" s="254" t="s">
        <v>73</v>
      </c>
      <c r="E46" s="255">
        <v>756.45</v>
      </c>
      <c r="F46" s="255">
        <v>32.880000000000003</v>
      </c>
      <c r="G46" s="256">
        <f t="shared" si="3"/>
        <v>24872.076000000005</v>
      </c>
      <c r="H46" s="257">
        <v>0</v>
      </c>
      <c r="I46" s="258">
        <v>32.880000000000003</v>
      </c>
      <c r="J46" s="259">
        <f t="shared" si="0"/>
        <v>0</v>
      </c>
      <c r="K46" s="260">
        <f t="shared" si="1"/>
        <v>756.45</v>
      </c>
      <c r="L46" s="261">
        <v>32.880000000000003</v>
      </c>
      <c r="M46" s="262">
        <f t="shared" si="2"/>
        <v>24872.076000000005</v>
      </c>
    </row>
    <row r="47" spans="1:13" x14ac:dyDescent="0.25">
      <c r="A47" s="243"/>
      <c r="B47" s="244" t="s">
        <v>128</v>
      </c>
      <c r="C47" s="244" t="s">
        <v>317</v>
      </c>
      <c r="D47" s="243"/>
      <c r="E47" s="269"/>
      <c r="F47" s="269"/>
      <c r="G47" s="246">
        <f>SUM(G48:G50)</f>
        <v>57122.371400000004</v>
      </c>
      <c r="H47" s="243"/>
      <c r="I47" s="245"/>
      <c r="J47" s="246">
        <f>SUM(J48:J50)</f>
        <v>-15497.4606</v>
      </c>
      <c r="K47" s="249"/>
      <c r="L47" s="250"/>
      <c r="M47" s="246">
        <f>SUM(M48:M50)</f>
        <v>41624.910800000005</v>
      </c>
    </row>
    <row r="48" spans="1:13" ht="24" x14ac:dyDescent="0.25">
      <c r="A48" s="251" t="s">
        <v>318</v>
      </c>
      <c r="B48" s="252" t="s">
        <v>319</v>
      </c>
      <c r="C48" s="253" t="s">
        <v>320</v>
      </c>
      <c r="D48" s="254" t="s">
        <v>253</v>
      </c>
      <c r="E48" s="255">
        <v>82.77</v>
      </c>
      <c r="F48" s="255">
        <v>678.82</v>
      </c>
      <c r="G48" s="256">
        <f t="shared" si="3"/>
        <v>56185.931400000001</v>
      </c>
      <c r="H48" s="257">
        <v>-22.83</v>
      </c>
      <c r="I48" s="258">
        <v>678.82</v>
      </c>
      <c r="J48" s="259">
        <f t="shared" si="0"/>
        <v>-15497.4606</v>
      </c>
      <c r="K48" s="260">
        <f t="shared" si="1"/>
        <v>59.94</v>
      </c>
      <c r="L48" s="261">
        <v>678.82</v>
      </c>
      <c r="M48" s="262">
        <f t="shared" si="2"/>
        <v>40688.470800000003</v>
      </c>
    </row>
    <row r="49" spans="1:13" ht="24" x14ac:dyDescent="0.25">
      <c r="A49" s="251" t="s">
        <v>110</v>
      </c>
      <c r="B49" s="252" t="s">
        <v>321</v>
      </c>
      <c r="C49" s="253" t="s">
        <v>322</v>
      </c>
      <c r="D49" s="254" t="s">
        <v>203</v>
      </c>
      <c r="E49" s="270">
        <v>2</v>
      </c>
      <c r="F49" s="271">
        <v>122.32</v>
      </c>
      <c r="G49" s="256">
        <f t="shared" si="3"/>
        <v>244.64</v>
      </c>
      <c r="H49" s="257">
        <v>0</v>
      </c>
      <c r="I49" s="258">
        <v>122.32</v>
      </c>
      <c r="J49" s="259">
        <f t="shared" si="0"/>
        <v>0</v>
      </c>
      <c r="K49" s="260">
        <f t="shared" si="1"/>
        <v>2</v>
      </c>
      <c r="L49" s="261">
        <v>122.32</v>
      </c>
      <c r="M49" s="262">
        <f t="shared" si="2"/>
        <v>244.64</v>
      </c>
    </row>
    <row r="50" spans="1:13" ht="24" x14ac:dyDescent="0.25">
      <c r="A50" s="263" t="s">
        <v>100</v>
      </c>
      <c r="B50" s="264" t="s">
        <v>323</v>
      </c>
      <c r="C50" s="265" t="s">
        <v>324</v>
      </c>
      <c r="D50" s="266" t="s">
        <v>203</v>
      </c>
      <c r="E50" s="255">
        <v>2</v>
      </c>
      <c r="F50" s="271">
        <v>345.9</v>
      </c>
      <c r="G50" s="256">
        <f t="shared" si="3"/>
        <v>691.8</v>
      </c>
      <c r="H50" s="267">
        <v>0</v>
      </c>
      <c r="I50" s="268">
        <v>345.9</v>
      </c>
      <c r="J50" s="259">
        <f t="shared" si="0"/>
        <v>0</v>
      </c>
      <c r="K50" s="260">
        <f t="shared" si="1"/>
        <v>2</v>
      </c>
      <c r="L50" s="261">
        <v>345.9</v>
      </c>
      <c r="M50" s="262">
        <f t="shared" si="2"/>
        <v>691.8</v>
      </c>
    </row>
    <row r="51" spans="1:13" x14ac:dyDescent="0.25">
      <c r="A51" s="243"/>
      <c r="B51" s="244" t="s">
        <v>59</v>
      </c>
      <c r="C51" s="244" t="s">
        <v>60</v>
      </c>
      <c r="D51" s="243"/>
      <c r="E51" s="269"/>
      <c r="F51" s="269"/>
      <c r="G51" s="246">
        <f>SUM(G52:G57)</f>
        <v>207677.45291999998</v>
      </c>
      <c r="H51" s="243"/>
      <c r="I51" s="245"/>
      <c r="J51" s="246">
        <f>SUM(J52:J57)</f>
        <v>-63093.270620000003</v>
      </c>
      <c r="K51" s="249"/>
      <c r="L51" s="250"/>
      <c r="M51" s="246">
        <f>SUM(M52:M57)</f>
        <v>144584.18229999999</v>
      </c>
    </row>
    <row r="52" spans="1:13" ht="24" x14ac:dyDescent="0.25">
      <c r="A52" s="251" t="s">
        <v>123</v>
      </c>
      <c r="B52" s="252" t="s">
        <v>179</v>
      </c>
      <c r="C52" s="253" t="s">
        <v>325</v>
      </c>
      <c r="D52" s="254" t="s">
        <v>56</v>
      </c>
      <c r="E52" s="272">
        <v>92.938999999999993</v>
      </c>
      <c r="F52" s="273">
        <v>302.54000000000002</v>
      </c>
      <c r="G52" s="256">
        <f t="shared" si="3"/>
        <v>28117.765060000002</v>
      </c>
      <c r="H52" s="257">
        <v>0</v>
      </c>
      <c r="I52" s="258">
        <v>302.54000000000002</v>
      </c>
      <c r="J52" s="259">
        <f t="shared" si="0"/>
        <v>0</v>
      </c>
      <c r="K52" s="260">
        <f t="shared" si="1"/>
        <v>92.938999999999993</v>
      </c>
      <c r="L52" s="261">
        <v>302.54000000000002</v>
      </c>
      <c r="M52" s="262">
        <f t="shared" si="2"/>
        <v>28117.765060000002</v>
      </c>
    </row>
    <row r="53" spans="1:13" ht="24" x14ac:dyDescent="0.25">
      <c r="A53" s="251" t="s">
        <v>101</v>
      </c>
      <c r="B53" s="252" t="s">
        <v>182</v>
      </c>
      <c r="C53" s="253" t="s">
        <v>183</v>
      </c>
      <c r="D53" s="254" t="s">
        <v>56</v>
      </c>
      <c r="E53" s="272">
        <v>92.938999999999993</v>
      </c>
      <c r="F53" s="273">
        <v>155.66999999999999</v>
      </c>
      <c r="G53" s="256">
        <f t="shared" si="3"/>
        <v>14467.814129999997</v>
      </c>
      <c r="H53" s="257">
        <v>0</v>
      </c>
      <c r="I53" s="258">
        <v>155.66999999999999</v>
      </c>
      <c r="J53" s="259">
        <f t="shared" si="0"/>
        <v>0</v>
      </c>
      <c r="K53" s="260">
        <f t="shared" si="1"/>
        <v>92.938999999999993</v>
      </c>
      <c r="L53" s="261">
        <v>155.66999999999999</v>
      </c>
      <c r="M53" s="262">
        <f t="shared" si="2"/>
        <v>14467.814129999997</v>
      </c>
    </row>
    <row r="54" spans="1:13" ht="24" x14ac:dyDescent="0.25">
      <c r="A54" s="251" t="s">
        <v>116</v>
      </c>
      <c r="B54" s="252" t="s">
        <v>326</v>
      </c>
      <c r="C54" s="253" t="s">
        <v>327</v>
      </c>
      <c r="D54" s="254" t="s">
        <v>56</v>
      </c>
      <c r="E54" s="272">
        <v>106.59</v>
      </c>
      <c r="F54" s="273">
        <v>206.97</v>
      </c>
      <c r="G54" s="256">
        <f t="shared" si="3"/>
        <v>22060.9323</v>
      </c>
      <c r="H54" s="257">
        <v>-106.59</v>
      </c>
      <c r="I54" s="258">
        <v>206.97</v>
      </c>
      <c r="J54" s="259">
        <f t="shared" si="0"/>
        <v>-22060.9323</v>
      </c>
      <c r="K54" s="260">
        <f t="shared" si="1"/>
        <v>0</v>
      </c>
      <c r="L54" s="261">
        <v>206.97</v>
      </c>
      <c r="M54" s="262">
        <f t="shared" si="2"/>
        <v>0</v>
      </c>
    </row>
    <row r="55" spans="1:13" ht="24" x14ac:dyDescent="0.25">
      <c r="A55" s="251" t="s">
        <v>90</v>
      </c>
      <c r="B55" s="252" t="s">
        <v>62</v>
      </c>
      <c r="C55" s="253" t="s">
        <v>328</v>
      </c>
      <c r="D55" s="254" t="s">
        <v>56</v>
      </c>
      <c r="E55" s="272">
        <v>143.63300000000001</v>
      </c>
      <c r="F55" s="273">
        <v>18.04</v>
      </c>
      <c r="G55" s="256">
        <f t="shared" si="3"/>
        <v>2591.1393200000002</v>
      </c>
      <c r="H55" s="257">
        <v>-143.63300000000001</v>
      </c>
      <c r="I55" s="258">
        <v>18.04</v>
      </c>
      <c r="J55" s="259">
        <f t="shared" si="0"/>
        <v>-2591.1393200000002</v>
      </c>
      <c r="K55" s="260">
        <f t="shared" si="1"/>
        <v>0</v>
      </c>
      <c r="L55" s="261">
        <v>18.04</v>
      </c>
      <c r="M55" s="262">
        <f t="shared" si="2"/>
        <v>0</v>
      </c>
    </row>
    <row r="56" spans="1:13" ht="24" x14ac:dyDescent="0.25">
      <c r="A56" s="251" t="s">
        <v>117</v>
      </c>
      <c r="B56" s="252" t="s">
        <v>185</v>
      </c>
      <c r="C56" s="253" t="s">
        <v>329</v>
      </c>
      <c r="D56" s="254" t="s">
        <v>56</v>
      </c>
      <c r="E56" s="272">
        <v>250.22300000000001</v>
      </c>
      <c r="F56" s="273">
        <v>396.71</v>
      </c>
      <c r="G56" s="256">
        <f t="shared" si="3"/>
        <v>99265.966329999996</v>
      </c>
      <c r="H56" s="257">
        <v>-96.9</v>
      </c>
      <c r="I56" s="258">
        <v>396.71</v>
      </c>
      <c r="J56" s="259">
        <f t="shared" si="0"/>
        <v>-38441.199000000001</v>
      </c>
      <c r="K56" s="260">
        <f t="shared" si="1"/>
        <v>153.32300000000001</v>
      </c>
      <c r="L56" s="261">
        <v>396.71</v>
      </c>
      <c r="M56" s="262">
        <f t="shared" si="2"/>
        <v>60824.767330000002</v>
      </c>
    </row>
    <row r="57" spans="1:13" ht="24" x14ac:dyDescent="0.25">
      <c r="A57" s="251" t="s">
        <v>92</v>
      </c>
      <c r="B57" s="252" t="s">
        <v>188</v>
      </c>
      <c r="C57" s="253" t="s">
        <v>330</v>
      </c>
      <c r="D57" s="254" t="s">
        <v>56</v>
      </c>
      <c r="E57" s="272">
        <v>92.938999999999993</v>
      </c>
      <c r="F57" s="273">
        <v>443.02</v>
      </c>
      <c r="G57" s="256">
        <f t="shared" si="3"/>
        <v>41173.835779999994</v>
      </c>
      <c r="H57" s="257">
        <v>0</v>
      </c>
      <c r="I57" s="258">
        <v>443.02</v>
      </c>
      <c r="J57" s="259">
        <f t="shared" si="0"/>
        <v>0</v>
      </c>
      <c r="K57" s="260">
        <f t="shared" si="1"/>
        <v>92.938999999999993</v>
      </c>
      <c r="L57" s="261">
        <v>443.02</v>
      </c>
      <c r="M57" s="262">
        <f t="shared" si="2"/>
        <v>41173.835779999994</v>
      </c>
    </row>
    <row r="58" spans="1:13" x14ac:dyDescent="0.25">
      <c r="A58" s="243"/>
      <c r="B58" s="244" t="s">
        <v>216</v>
      </c>
      <c r="C58" s="244" t="s">
        <v>331</v>
      </c>
      <c r="D58" s="243"/>
      <c r="E58" s="269"/>
      <c r="F58" s="269"/>
      <c r="G58" s="246">
        <f>SUM(G59:G100)</f>
        <v>1367728.01743</v>
      </c>
      <c r="H58" s="243"/>
      <c r="I58" s="245"/>
      <c r="J58" s="246">
        <f>SUM(J59:J100)</f>
        <v>-147176.46217625</v>
      </c>
      <c r="K58" s="249"/>
      <c r="L58" s="250"/>
      <c r="M58" s="246">
        <f>SUM(M59:M100)</f>
        <v>1220551.5552537499</v>
      </c>
    </row>
    <row r="59" spans="1:13" ht="36" x14ac:dyDescent="0.25">
      <c r="A59" s="251" t="s">
        <v>236</v>
      </c>
      <c r="B59" s="252" t="s">
        <v>332</v>
      </c>
      <c r="C59" s="253" t="s">
        <v>333</v>
      </c>
      <c r="D59" s="254" t="s">
        <v>203</v>
      </c>
      <c r="E59" s="272">
        <v>2</v>
      </c>
      <c r="F59" s="273">
        <v>476.11</v>
      </c>
      <c r="G59" s="256">
        <f t="shared" si="3"/>
        <v>952.22</v>
      </c>
      <c r="H59" s="257">
        <v>0</v>
      </c>
      <c r="I59" s="258">
        <v>476.11</v>
      </c>
      <c r="J59" s="259">
        <f t="shared" si="0"/>
        <v>0</v>
      </c>
      <c r="K59" s="260">
        <f t="shared" si="1"/>
        <v>2</v>
      </c>
      <c r="L59" s="261">
        <v>476.11</v>
      </c>
      <c r="M59" s="262">
        <f t="shared" si="2"/>
        <v>952.22</v>
      </c>
    </row>
    <row r="60" spans="1:13" ht="36" x14ac:dyDescent="0.25">
      <c r="A60" s="263" t="s">
        <v>181</v>
      </c>
      <c r="B60" s="264" t="s">
        <v>334</v>
      </c>
      <c r="C60" s="265" t="s">
        <v>335</v>
      </c>
      <c r="D60" s="266" t="s">
        <v>203</v>
      </c>
      <c r="E60" s="274">
        <v>2</v>
      </c>
      <c r="F60" s="275">
        <v>2041.22</v>
      </c>
      <c r="G60" s="256">
        <f t="shared" si="3"/>
        <v>4082.44</v>
      </c>
      <c r="H60" s="267">
        <v>0</v>
      </c>
      <c r="I60" s="268">
        <v>2041.22</v>
      </c>
      <c r="J60" s="259">
        <f t="shared" si="0"/>
        <v>0</v>
      </c>
      <c r="K60" s="260">
        <f t="shared" si="1"/>
        <v>2</v>
      </c>
      <c r="L60" s="261">
        <v>2041.22</v>
      </c>
      <c r="M60" s="262">
        <f t="shared" si="2"/>
        <v>4082.44</v>
      </c>
    </row>
    <row r="61" spans="1:13" ht="36" x14ac:dyDescent="0.25">
      <c r="A61" s="263" t="s">
        <v>141</v>
      </c>
      <c r="B61" s="264" t="s">
        <v>336</v>
      </c>
      <c r="C61" s="265" t="s">
        <v>337</v>
      </c>
      <c r="D61" s="266" t="s">
        <v>203</v>
      </c>
      <c r="E61" s="274">
        <v>8</v>
      </c>
      <c r="F61" s="275">
        <v>323.54000000000002</v>
      </c>
      <c r="G61" s="256">
        <f t="shared" si="3"/>
        <v>2588.3200000000002</v>
      </c>
      <c r="H61" s="267">
        <v>0</v>
      </c>
      <c r="I61" s="268">
        <v>323.54000000000002</v>
      </c>
      <c r="J61" s="259">
        <f t="shared" si="0"/>
        <v>0</v>
      </c>
      <c r="K61" s="260">
        <f t="shared" si="1"/>
        <v>8</v>
      </c>
      <c r="L61" s="261">
        <v>323.54000000000002</v>
      </c>
      <c r="M61" s="262">
        <f t="shared" si="2"/>
        <v>2588.3200000000002</v>
      </c>
    </row>
    <row r="62" spans="1:13" ht="24" x14ac:dyDescent="0.25">
      <c r="A62" s="263" t="s">
        <v>226</v>
      </c>
      <c r="B62" s="264" t="s">
        <v>338</v>
      </c>
      <c r="C62" s="265" t="s">
        <v>339</v>
      </c>
      <c r="D62" s="266" t="s">
        <v>203</v>
      </c>
      <c r="E62" s="274">
        <v>1</v>
      </c>
      <c r="F62" s="275">
        <v>4429.66</v>
      </c>
      <c r="G62" s="256">
        <f t="shared" si="3"/>
        <v>4429.66</v>
      </c>
      <c r="H62" s="267">
        <v>0</v>
      </c>
      <c r="I62" s="268">
        <v>4429.66</v>
      </c>
      <c r="J62" s="259">
        <f t="shared" si="0"/>
        <v>0</v>
      </c>
      <c r="K62" s="260">
        <f t="shared" si="1"/>
        <v>1</v>
      </c>
      <c r="L62" s="261">
        <v>4429.66</v>
      </c>
      <c r="M62" s="262">
        <f t="shared" si="2"/>
        <v>4429.66</v>
      </c>
    </row>
    <row r="63" spans="1:13" ht="24" x14ac:dyDescent="0.25">
      <c r="A63" s="263" t="s">
        <v>61</v>
      </c>
      <c r="B63" s="264" t="s">
        <v>340</v>
      </c>
      <c r="C63" s="265" t="s">
        <v>341</v>
      </c>
      <c r="D63" s="266" t="s">
        <v>203</v>
      </c>
      <c r="E63" s="274">
        <v>1</v>
      </c>
      <c r="F63" s="275">
        <v>3676.04</v>
      </c>
      <c r="G63" s="256">
        <f t="shared" si="3"/>
        <v>3676.04</v>
      </c>
      <c r="H63" s="267">
        <v>0</v>
      </c>
      <c r="I63" s="268">
        <v>3676.04</v>
      </c>
      <c r="J63" s="259">
        <f t="shared" si="0"/>
        <v>0</v>
      </c>
      <c r="K63" s="260">
        <f t="shared" si="1"/>
        <v>1</v>
      </c>
      <c r="L63" s="261">
        <v>3676.04</v>
      </c>
      <c r="M63" s="262">
        <f t="shared" si="2"/>
        <v>3676.04</v>
      </c>
    </row>
    <row r="64" spans="1:13" ht="24" x14ac:dyDescent="0.25">
      <c r="A64" s="263" t="s">
        <v>184</v>
      </c>
      <c r="B64" s="264" t="s">
        <v>342</v>
      </c>
      <c r="C64" s="265" t="s">
        <v>343</v>
      </c>
      <c r="D64" s="266" t="s">
        <v>203</v>
      </c>
      <c r="E64" s="274">
        <v>1</v>
      </c>
      <c r="F64" s="275">
        <v>1871.56</v>
      </c>
      <c r="G64" s="256">
        <f t="shared" si="3"/>
        <v>1871.56</v>
      </c>
      <c r="H64" s="267">
        <v>0</v>
      </c>
      <c r="I64" s="268">
        <v>1871.56</v>
      </c>
      <c r="J64" s="259">
        <f t="shared" si="0"/>
        <v>0</v>
      </c>
      <c r="K64" s="260">
        <f t="shared" si="1"/>
        <v>1</v>
      </c>
      <c r="L64" s="261">
        <v>1871.56</v>
      </c>
      <c r="M64" s="262">
        <f t="shared" si="2"/>
        <v>1871.56</v>
      </c>
    </row>
    <row r="65" spans="1:13" ht="24" x14ac:dyDescent="0.25">
      <c r="A65" s="251" t="s">
        <v>65</v>
      </c>
      <c r="B65" s="252" t="s">
        <v>344</v>
      </c>
      <c r="C65" s="253" t="s">
        <v>345</v>
      </c>
      <c r="D65" s="254" t="s">
        <v>203</v>
      </c>
      <c r="E65" s="272">
        <v>4</v>
      </c>
      <c r="F65" s="273">
        <v>3239.39</v>
      </c>
      <c r="G65" s="256">
        <f t="shared" si="3"/>
        <v>12957.56</v>
      </c>
      <c r="H65" s="257">
        <v>0</v>
      </c>
      <c r="I65" s="258">
        <v>3239.39</v>
      </c>
      <c r="J65" s="259">
        <f t="shared" si="0"/>
        <v>0</v>
      </c>
      <c r="K65" s="260">
        <f t="shared" si="1"/>
        <v>4</v>
      </c>
      <c r="L65" s="261">
        <v>3239.39</v>
      </c>
      <c r="M65" s="262">
        <f t="shared" si="2"/>
        <v>12957.56</v>
      </c>
    </row>
    <row r="66" spans="1:13" ht="24" x14ac:dyDescent="0.25">
      <c r="A66" s="263" t="s">
        <v>187</v>
      </c>
      <c r="B66" s="264" t="s">
        <v>346</v>
      </c>
      <c r="C66" s="265" t="s">
        <v>347</v>
      </c>
      <c r="D66" s="266" t="s">
        <v>203</v>
      </c>
      <c r="E66" s="274">
        <v>1</v>
      </c>
      <c r="F66" s="275">
        <v>3084.19</v>
      </c>
      <c r="G66" s="256">
        <f t="shared" si="3"/>
        <v>3084.19</v>
      </c>
      <c r="H66" s="267">
        <v>0</v>
      </c>
      <c r="I66" s="268">
        <v>3084.19</v>
      </c>
      <c r="J66" s="259">
        <f t="shared" si="0"/>
        <v>0</v>
      </c>
      <c r="K66" s="260">
        <f t="shared" si="1"/>
        <v>1</v>
      </c>
      <c r="L66" s="261">
        <v>3084.19</v>
      </c>
      <c r="M66" s="262">
        <f t="shared" si="2"/>
        <v>3084.19</v>
      </c>
    </row>
    <row r="67" spans="1:13" ht="36" x14ac:dyDescent="0.25">
      <c r="A67" s="251" t="s">
        <v>233</v>
      </c>
      <c r="B67" s="252" t="s">
        <v>348</v>
      </c>
      <c r="C67" s="253" t="s">
        <v>349</v>
      </c>
      <c r="D67" s="254" t="s">
        <v>73</v>
      </c>
      <c r="E67" s="272">
        <v>929.4</v>
      </c>
      <c r="F67" s="273">
        <v>140.72999999999999</v>
      </c>
      <c r="G67" s="256">
        <f t="shared" si="3"/>
        <v>130794.46199999998</v>
      </c>
      <c r="H67" s="257">
        <v>-131.54</v>
      </c>
      <c r="I67" s="258">
        <v>140.72999999999999</v>
      </c>
      <c r="J67" s="259">
        <f t="shared" si="0"/>
        <v>-18511.624199999998</v>
      </c>
      <c r="K67" s="260">
        <f t="shared" si="1"/>
        <v>797.86</v>
      </c>
      <c r="L67" s="261">
        <v>140.72999999999999</v>
      </c>
      <c r="M67" s="262">
        <f t="shared" si="2"/>
        <v>112282.83779999999</v>
      </c>
    </row>
    <row r="68" spans="1:13" ht="24" x14ac:dyDescent="0.25">
      <c r="A68" s="263" t="s">
        <v>131</v>
      </c>
      <c r="B68" s="264" t="s">
        <v>350</v>
      </c>
      <c r="C68" s="265" t="s">
        <v>351</v>
      </c>
      <c r="D68" s="266" t="s">
        <v>73</v>
      </c>
      <c r="E68" s="274">
        <v>943.34100000000001</v>
      </c>
      <c r="F68" s="275">
        <v>815.13</v>
      </c>
      <c r="G68" s="256">
        <f t="shared" si="3"/>
        <v>768945.54932999995</v>
      </c>
      <c r="H68" s="267">
        <v>-133.51300000000001</v>
      </c>
      <c r="I68" s="268">
        <v>815.13</v>
      </c>
      <c r="J68" s="259">
        <f t="shared" si="0"/>
        <v>-108830.45169</v>
      </c>
      <c r="K68" s="260">
        <f t="shared" si="1"/>
        <v>809.82799999999997</v>
      </c>
      <c r="L68" s="261">
        <v>815.13</v>
      </c>
      <c r="M68" s="262">
        <f t="shared" si="2"/>
        <v>660115.09763999993</v>
      </c>
    </row>
    <row r="69" spans="1:13" ht="36" x14ac:dyDescent="0.25">
      <c r="A69" s="251" t="s">
        <v>234</v>
      </c>
      <c r="B69" s="252" t="s">
        <v>352</v>
      </c>
      <c r="C69" s="253" t="s">
        <v>353</v>
      </c>
      <c r="D69" s="254" t="s">
        <v>203</v>
      </c>
      <c r="E69" s="272">
        <v>14</v>
      </c>
      <c r="F69" s="273">
        <v>840.43</v>
      </c>
      <c r="G69" s="256">
        <f t="shared" si="3"/>
        <v>11766.019999999999</v>
      </c>
      <c r="H69" s="257">
        <v>5</v>
      </c>
      <c r="I69" s="258">
        <v>840.43</v>
      </c>
      <c r="J69" s="259">
        <f t="shared" si="0"/>
        <v>4202.1499999999996</v>
      </c>
      <c r="K69" s="260">
        <f t="shared" si="1"/>
        <v>19</v>
      </c>
      <c r="L69" s="261">
        <v>840.43</v>
      </c>
      <c r="M69" s="262">
        <f t="shared" si="2"/>
        <v>15968.169999999998</v>
      </c>
    </row>
    <row r="70" spans="1:13" ht="24" x14ac:dyDescent="0.25">
      <c r="A70" s="263" t="s">
        <v>112</v>
      </c>
      <c r="B70" s="264" t="s">
        <v>354</v>
      </c>
      <c r="C70" s="265" t="s">
        <v>355</v>
      </c>
      <c r="D70" s="266" t="s">
        <v>203</v>
      </c>
      <c r="E70" s="274">
        <v>14</v>
      </c>
      <c r="F70" s="275">
        <v>414.29</v>
      </c>
      <c r="G70" s="256">
        <f t="shared" si="3"/>
        <v>5800.06</v>
      </c>
      <c r="H70" s="267">
        <v>5</v>
      </c>
      <c r="I70" s="268">
        <v>414.29</v>
      </c>
      <c r="J70" s="259">
        <f t="shared" si="0"/>
        <v>2071.4500000000003</v>
      </c>
      <c r="K70" s="260">
        <f t="shared" si="1"/>
        <v>19</v>
      </c>
      <c r="L70" s="261">
        <v>414.29</v>
      </c>
      <c r="M70" s="262">
        <f t="shared" si="2"/>
        <v>7871.51</v>
      </c>
    </row>
    <row r="71" spans="1:13" ht="36" x14ac:dyDescent="0.25">
      <c r="A71" s="251" t="s">
        <v>132</v>
      </c>
      <c r="B71" s="252" t="s">
        <v>356</v>
      </c>
      <c r="C71" s="253" t="s">
        <v>357</v>
      </c>
      <c r="D71" s="254" t="s">
        <v>203</v>
      </c>
      <c r="E71" s="272">
        <v>7</v>
      </c>
      <c r="F71" s="273">
        <v>840.43</v>
      </c>
      <c r="G71" s="256">
        <f t="shared" si="3"/>
        <v>5883.0099999999993</v>
      </c>
      <c r="H71" s="257">
        <v>-4</v>
      </c>
      <c r="I71" s="258">
        <v>840.43</v>
      </c>
      <c r="J71" s="259">
        <f t="shared" si="0"/>
        <v>-3361.72</v>
      </c>
      <c r="K71" s="260">
        <f t="shared" si="1"/>
        <v>3</v>
      </c>
      <c r="L71" s="261">
        <v>840.43</v>
      </c>
      <c r="M71" s="262">
        <f t="shared" si="2"/>
        <v>2521.29</v>
      </c>
    </row>
    <row r="72" spans="1:13" ht="24" x14ac:dyDescent="0.25">
      <c r="A72" s="263" t="s">
        <v>134</v>
      </c>
      <c r="B72" s="264" t="s">
        <v>358</v>
      </c>
      <c r="C72" s="265" t="s">
        <v>359</v>
      </c>
      <c r="D72" s="266" t="s">
        <v>203</v>
      </c>
      <c r="E72" s="274">
        <v>5</v>
      </c>
      <c r="F72" s="275">
        <v>1707.15</v>
      </c>
      <c r="G72" s="256">
        <f t="shared" si="3"/>
        <v>8535.75</v>
      </c>
      <c r="H72" s="267">
        <v>-3</v>
      </c>
      <c r="I72" s="268">
        <v>1707.15</v>
      </c>
      <c r="J72" s="259">
        <f t="shared" si="0"/>
        <v>-5121.4500000000007</v>
      </c>
      <c r="K72" s="260">
        <f t="shared" si="1"/>
        <v>2</v>
      </c>
      <c r="L72" s="261">
        <v>1707.15</v>
      </c>
      <c r="M72" s="262">
        <f t="shared" si="2"/>
        <v>3414.3</v>
      </c>
    </row>
    <row r="73" spans="1:13" ht="24" x14ac:dyDescent="0.25">
      <c r="A73" s="263" t="s">
        <v>111</v>
      </c>
      <c r="B73" s="264" t="s">
        <v>360</v>
      </c>
      <c r="C73" s="265" t="s">
        <v>361</v>
      </c>
      <c r="D73" s="266" t="s">
        <v>203</v>
      </c>
      <c r="E73" s="274">
        <v>2</v>
      </c>
      <c r="F73" s="275">
        <v>1707.15</v>
      </c>
      <c r="G73" s="256">
        <f t="shared" si="3"/>
        <v>3414.3</v>
      </c>
      <c r="H73" s="267">
        <v>-1</v>
      </c>
      <c r="I73" s="268">
        <v>1707.15</v>
      </c>
      <c r="J73" s="259">
        <f t="shared" si="0"/>
        <v>-1707.15</v>
      </c>
      <c r="K73" s="260">
        <f t="shared" si="1"/>
        <v>1</v>
      </c>
      <c r="L73" s="261">
        <v>1707.15</v>
      </c>
      <c r="M73" s="262">
        <f t="shared" si="2"/>
        <v>1707.15</v>
      </c>
    </row>
    <row r="74" spans="1:13" ht="36" x14ac:dyDescent="0.25">
      <c r="A74" s="251" t="s">
        <v>103</v>
      </c>
      <c r="B74" s="252" t="s">
        <v>362</v>
      </c>
      <c r="C74" s="253" t="s">
        <v>363</v>
      </c>
      <c r="D74" s="254" t="s">
        <v>203</v>
      </c>
      <c r="E74" s="272">
        <v>7</v>
      </c>
      <c r="F74" s="273">
        <v>410.35</v>
      </c>
      <c r="G74" s="256">
        <f t="shared" si="3"/>
        <v>2872.4500000000003</v>
      </c>
      <c r="H74" s="257">
        <v>-9.9999999996214228E-6</v>
      </c>
      <c r="I74" s="258">
        <v>410.35</v>
      </c>
      <c r="J74" s="259">
        <f t="shared" si="0"/>
        <v>-4.1034999998446507E-3</v>
      </c>
      <c r="K74" s="260">
        <f t="shared" si="1"/>
        <v>6.9999900000000004</v>
      </c>
      <c r="L74" s="261">
        <v>410.35</v>
      </c>
      <c r="M74" s="262">
        <f t="shared" si="2"/>
        <v>2872.4458965000003</v>
      </c>
    </row>
    <row r="75" spans="1:13" ht="24" x14ac:dyDescent="0.25">
      <c r="A75" s="263" t="s">
        <v>152</v>
      </c>
      <c r="B75" s="264" t="s">
        <v>364</v>
      </c>
      <c r="C75" s="265" t="s">
        <v>365</v>
      </c>
      <c r="D75" s="266" t="s">
        <v>203</v>
      </c>
      <c r="E75" s="274">
        <v>2</v>
      </c>
      <c r="F75" s="275">
        <v>18532.759999999998</v>
      </c>
      <c r="G75" s="256">
        <f t="shared" si="3"/>
        <v>37065.519999999997</v>
      </c>
      <c r="H75" s="267">
        <v>0</v>
      </c>
      <c r="I75" s="268">
        <v>18532.759999999998</v>
      </c>
      <c r="J75" s="259">
        <f t="shared" si="0"/>
        <v>0</v>
      </c>
      <c r="K75" s="260">
        <f t="shared" si="1"/>
        <v>2</v>
      </c>
      <c r="L75" s="261">
        <v>18532.759999999998</v>
      </c>
      <c r="M75" s="262">
        <f t="shared" si="2"/>
        <v>37065.519999999997</v>
      </c>
    </row>
    <row r="76" spans="1:13" ht="24" x14ac:dyDescent="0.25">
      <c r="A76" s="263" t="s">
        <v>113</v>
      </c>
      <c r="B76" s="264" t="s">
        <v>366</v>
      </c>
      <c r="C76" s="265" t="s">
        <v>367</v>
      </c>
      <c r="D76" s="266" t="s">
        <v>203</v>
      </c>
      <c r="E76" s="274">
        <v>1</v>
      </c>
      <c r="F76" s="275">
        <v>7471.76</v>
      </c>
      <c r="G76" s="256">
        <f t="shared" si="3"/>
        <v>7471.76</v>
      </c>
      <c r="H76" s="267">
        <v>0</v>
      </c>
      <c r="I76" s="268">
        <v>7471.76</v>
      </c>
      <c r="J76" s="259">
        <f t="shared" si="0"/>
        <v>0</v>
      </c>
      <c r="K76" s="260">
        <f t="shared" si="1"/>
        <v>1</v>
      </c>
      <c r="L76" s="261">
        <v>7471.76</v>
      </c>
      <c r="M76" s="262">
        <f t="shared" si="2"/>
        <v>7471.76</v>
      </c>
    </row>
    <row r="77" spans="1:13" ht="24" x14ac:dyDescent="0.25">
      <c r="A77" s="263" t="s">
        <v>102</v>
      </c>
      <c r="B77" s="264" t="s">
        <v>368</v>
      </c>
      <c r="C77" s="265" t="s">
        <v>369</v>
      </c>
      <c r="D77" s="266" t="s">
        <v>203</v>
      </c>
      <c r="E77" s="274">
        <v>4</v>
      </c>
      <c r="F77" s="275">
        <v>12851.01</v>
      </c>
      <c r="G77" s="256">
        <f t="shared" si="3"/>
        <v>51404.04</v>
      </c>
      <c r="H77" s="267">
        <v>0</v>
      </c>
      <c r="I77" s="268">
        <v>12851.01</v>
      </c>
      <c r="J77" s="259">
        <f t="shared" si="0"/>
        <v>0</v>
      </c>
      <c r="K77" s="260">
        <f t="shared" si="1"/>
        <v>4</v>
      </c>
      <c r="L77" s="261">
        <v>12851.01</v>
      </c>
      <c r="M77" s="262">
        <f t="shared" si="2"/>
        <v>51404.04</v>
      </c>
    </row>
    <row r="78" spans="1:13" ht="24" x14ac:dyDescent="0.25">
      <c r="A78" s="251" t="s">
        <v>118</v>
      </c>
      <c r="B78" s="252" t="s">
        <v>370</v>
      </c>
      <c r="C78" s="253" t="s">
        <v>371</v>
      </c>
      <c r="D78" s="254" t="s">
        <v>73</v>
      </c>
      <c r="E78" s="272">
        <v>929.4</v>
      </c>
      <c r="F78" s="273">
        <v>67.08</v>
      </c>
      <c r="G78" s="256">
        <f t="shared" si="3"/>
        <v>62344.151999999995</v>
      </c>
      <c r="H78" s="257">
        <v>-131.54</v>
      </c>
      <c r="I78" s="258">
        <v>67.08</v>
      </c>
      <c r="J78" s="259">
        <f t="shared" si="0"/>
        <v>-8823.7031999999999</v>
      </c>
      <c r="K78" s="260">
        <f t="shared" si="1"/>
        <v>797.86</v>
      </c>
      <c r="L78" s="261">
        <v>67.08</v>
      </c>
      <c r="M78" s="262">
        <f t="shared" si="2"/>
        <v>53520.448799999998</v>
      </c>
    </row>
    <row r="79" spans="1:13" ht="24" x14ac:dyDescent="0.25">
      <c r="A79" s="251" t="s">
        <v>124</v>
      </c>
      <c r="B79" s="252" t="s">
        <v>372</v>
      </c>
      <c r="C79" s="253" t="s">
        <v>373</v>
      </c>
      <c r="D79" s="254" t="s">
        <v>203</v>
      </c>
      <c r="E79" s="272">
        <v>0</v>
      </c>
      <c r="F79" s="273">
        <v>1262.6099999999999</v>
      </c>
      <c r="G79" s="256">
        <f t="shared" si="3"/>
        <v>0</v>
      </c>
      <c r="H79" s="257">
        <v>0</v>
      </c>
      <c r="I79" s="258">
        <v>1262.6099999999999</v>
      </c>
      <c r="J79" s="259">
        <f t="shared" ref="J79:J115" si="4">H79*I79</f>
        <v>0</v>
      </c>
      <c r="K79" s="260">
        <f t="shared" ref="K79:K100" si="5">E79+H79</f>
        <v>0</v>
      </c>
      <c r="L79" s="261">
        <v>1262.6099999999999</v>
      </c>
      <c r="M79" s="262">
        <f t="shared" ref="M79:M115" si="6">K79*L79</f>
        <v>0</v>
      </c>
    </row>
    <row r="80" spans="1:13" ht="24" x14ac:dyDescent="0.25">
      <c r="A80" s="251" t="s">
        <v>95</v>
      </c>
      <c r="B80" s="252" t="s">
        <v>374</v>
      </c>
      <c r="C80" s="253" t="s">
        <v>375</v>
      </c>
      <c r="D80" s="254" t="s">
        <v>203</v>
      </c>
      <c r="E80" s="272">
        <v>4</v>
      </c>
      <c r="F80" s="273">
        <v>2016.23</v>
      </c>
      <c r="G80" s="256">
        <f t="shared" ref="G80:G115" si="7">E80*F80</f>
        <v>8064.92</v>
      </c>
      <c r="H80" s="257">
        <v>0</v>
      </c>
      <c r="I80" s="258">
        <v>2016.23</v>
      </c>
      <c r="J80" s="259">
        <f t="shared" si="4"/>
        <v>0</v>
      </c>
      <c r="K80" s="260">
        <f t="shared" si="5"/>
        <v>4</v>
      </c>
      <c r="L80" s="261">
        <v>2016.23</v>
      </c>
      <c r="M80" s="262">
        <f t="shared" si="6"/>
        <v>8064.92</v>
      </c>
    </row>
    <row r="81" spans="1:13" ht="24" x14ac:dyDescent="0.25">
      <c r="A81" s="263" t="s">
        <v>106</v>
      </c>
      <c r="B81" s="264" t="s">
        <v>376</v>
      </c>
      <c r="C81" s="265" t="s">
        <v>377</v>
      </c>
      <c r="D81" s="266" t="s">
        <v>203</v>
      </c>
      <c r="E81" s="274">
        <v>2</v>
      </c>
      <c r="F81" s="275">
        <v>14898.16</v>
      </c>
      <c r="G81" s="256">
        <f t="shared" si="7"/>
        <v>29796.32</v>
      </c>
      <c r="H81" s="267">
        <v>0</v>
      </c>
      <c r="I81" s="268">
        <v>14898.16</v>
      </c>
      <c r="J81" s="259">
        <f t="shared" si="4"/>
        <v>0</v>
      </c>
      <c r="K81" s="260">
        <f t="shared" si="5"/>
        <v>2</v>
      </c>
      <c r="L81" s="261">
        <v>14898.16</v>
      </c>
      <c r="M81" s="262">
        <f t="shared" si="6"/>
        <v>29796.32</v>
      </c>
    </row>
    <row r="82" spans="1:13" ht="24" x14ac:dyDescent="0.25">
      <c r="A82" s="263" t="s">
        <v>94</v>
      </c>
      <c r="B82" s="264" t="s">
        <v>378</v>
      </c>
      <c r="C82" s="265" t="s">
        <v>379</v>
      </c>
      <c r="D82" s="266" t="s">
        <v>203</v>
      </c>
      <c r="E82" s="274">
        <v>2</v>
      </c>
      <c r="F82" s="275">
        <v>1530.92</v>
      </c>
      <c r="G82" s="256">
        <f t="shared" si="7"/>
        <v>3061.84</v>
      </c>
      <c r="H82" s="267">
        <v>0</v>
      </c>
      <c r="I82" s="268">
        <v>1530.92</v>
      </c>
      <c r="J82" s="259">
        <f t="shared" si="4"/>
        <v>0</v>
      </c>
      <c r="K82" s="260">
        <f t="shared" si="5"/>
        <v>2</v>
      </c>
      <c r="L82" s="261">
        <v>1530.92</v>
      </c>
      <c r="M82" s="262">
        <f t="shared" si="6"/>
        <v>3061.84</v>
      </c>
    </row>
    <row r="83" spans="1:13" ht="24" x14ac:dyDescent="0.25">
      <c r="A83" s="263" t="s">
        <v>126</v>
      </c>
      <c r="B83" s="264" t="s">
        <v>380</v>
      </c>
      <c r="C83" s="265" t="s">
        <v>381</v>
      </c>
      <c r="D83" s="266" t="s">
        <v>203</v>
      </c>
      <c r="E83" s="274">
        <v>3</v>
      </c>
      <c r="F83" s="275">
        <v>1202.1099999999999</v>
      </c>
      <c r="G83" s="256">
        <f t="shared" si="7"/>
        <v>3606.33</v>
      </c>
      <c r="H83" s="267">
        <v>0</v>
      </c>
      <c r="I83" s="268">
        <v>1202.1099999999999</v>
      </c>
      <c r="J83" s="259">
        <f t="shared" si="4"/>
        <v>0</v>
      </c>
      <c r="K83" s="260">
        <f t="shared" si="5"/>
        <v>3</v>
      </c>
      <c r="L83" s="261">
        <v>1202.1099999999999</v>
      </c>
      <c r="M83" s="262">
        <f t="shared" si="6"/>
        <v>3606.33</v>
      </c>
    </row>
    <row r="84" spans="1:13" ht="24" x14ac:dyDescent="0.25">
      <c r="A84" s="263" t="s">
        <v>119</v>
      </c>
      <c r="B84" s="264" t="s">
        <v>382</v>
      </c>
      <c r="C84" s="265" t="s">
        <v>383</v>
      </c>
      <c r="D84" s="266" t="s">
        <v>203</v>
      </c>
      <c r="E84" s="274">
        <v>2</v>
      </c>
      <c r="F84" s="275">
        <v>211.75</v>
      </c>
      <c r="G84" s="256">
        <f t="shared" si="7"/>
        <v>423.5</v>
      </c>
      <c r="H84" s="267">
        <v>0</v>
      </c>
      <c r="I84" s="268">
        <v>211.75</v>
      </c>
      <c r="J84" s="259">
        <f t="shared" si="4"/>
        <v>0</v>
      </c>
      <c r="K84" s="260">
        <f t="shared" si="5"/>
        <v>2</v>
      </c>
      <c r="L84" s="261">
        <v>211.75</v>
      </c>
      <c r="M84" s="262">
        <f t="shared" si="6"/>
        <v>423.5</v>
      </c>
    </row>
    <row r="85" spans="1:13" ht="36" x14ac:dyDescent="0.25">
      <c r="A85" s="251" t="s">
        <v>121</v>
      </c>
      <c r="B85" s="252" t="s">
        <v>384</v>
      </c>
      <c r="C85" s="253" t="s">
        <v>385</v>
      </c>
      <c r="D85" s="254" t="s">
        <v>203</v>
      </c>
      <c r="E85" s="272">
        <v>2</v>
      </c>
      <c r="F85" s="273">
        <v>5935.59</v>
      </c>
      <c r="G85" s="256">
        <f t="shared" si="7"/>
        <v>11871.18</v>
      </c>
      <c r="H85" s="257">
        <v>0</v>
      </c>
      <c r="I85" s="258">
        <v>5935.59</v>
      </c>
      <c r="J85" s="259">
        <f t="shared" si="4"/>
        <v>0</v>
      </c>
      <c r="K85" s="260">
        <f t="shared" si="5"/>
        <v>2</v>
      </c>
      <c r="L85" s="261">
        <v>5935.59</v>
      </c>
      <c r="M85" s="262">
        <f t="shared" si="6"/>
        <v>11871.18</v>
      </c>
    </row>
    <row r="86" spans="1:13" ht="24" x14ac:dyDescent="0.25">
      <c r="A86" s="251" t="s">
        <v>96</v>
      </c>
      <c r="B86" s="252" t="s">
        <v>386</v>
      </c>
      <c r="C86" s="253" t="s">
        <v>387</v>
      </c>
      <c r="D86" s="254" t="s">
        <v>203</v>
      </c>
      <c r="E86" s="272">
        <v>2</v>
      </c>
      <c r="F86" s="273">
        <v>485.32</v>
      </c>
      <c r="G86" s="256">
        <f t="shared" si="7"/>
        <v>970.64</v>
      </c>
      <c r="H86" s="257">
        <v>0</v>
      </c>
      <c r="I86" s="258">
        <v>485.32</v>
      </c>
      <c r="J86" s="259">
        <f t="shared" si="4"/>
        <v>0</v>
      </c>
      <c r="K86" s="260">
        <f t="shared" si="5"/>
        <v>2</v>
      </c>
      <c r="L86" s="261">
        <v>485.32</v>
      </c>
      <c r="M86" s="262">
        <f t="shared" si="6"/>
        <v>970.64</v>
      </c>
    </row>
    <row r="87" spans="1:13" ht="36" x14ac:dyDescent="0.25">
      <c r="A87" s="263" t="s">
        <v>388</v>
      </c>
      <c r="B87" s="264" t="s">
        <v>389</v>
      </c>
      <c r="C87" s="265" t="s">
        <v>390</v>
      </c>
      <c r="D87" s="266" t="s">
        <v>203</v>
      </c>
      <c r="E87" s="274">
        <v>1</v>
      </c>
      <c r="F87" s="275">
        <v>6510.34</v>
      </c>
      <c r="G87" s="256">
        <f t="shared" si="7"/>
        <v>6510.34</v>
      </c>
      <c r="H87" s="267">
        <v>0</v>
      </c>
      <c r="I87" s="268">
        <v>6510.34</v>
      </c>
      <c r="J87" s="259">
        <f t="shared" si="4"/>
        <v>0</v>
      </c>
      <c r="K87" s="260">
        <f t="shared" si="5"/>
        <v>1</v>
      </c>
      <c r="L87" s="261">
        <v>6510.34</v>
      </c>
      <c r="M87" s="262">
        <f t="shared" si="6"/>
        <v>6510.34</v>
      </c>
    </row>
    <row r="88" spans="1:13" ht="24" x14ac:dyDescent="0.25">
      <c r="A88" s="263" t="s">
        <v>391</v>
      </c>
      <c r="B88" s="264" t="s">
        <v>392</v>
      </c>
      <c r="C88" s="265" t="s">
        <v>393</v>
      </c>
      <c r="D88" s="266" t="s">
        <v>203</v>
      </c>
      <c r="E88" s="274">
        <v>1</v>
      </c>
      <c r="F88" s="275">
        <v>6510.34</v>
      </c>
      <c r="G88" s="256">
        <f t="shared" si="7"/>
        <v>6510.34</v>
      </c>
      <c r="H88" s="267">
        <v>0</v>
      </c>
      <c r="I88" s="268">
        <v>6510.34</v>
      </c>
      <c r="J88" s="259">
        <f t="shared" si="4"/>
        <v>0</v>
      </c>
      <c r="K88" s="260">
        <f t="shared" si="5"/>
        <v>1</v>
      </c>
      <c r="L88" s="261">
        <v>6510.34</v>
      </c>
      <c r="M88" s="262">
        <f t="shared" si="6"/>
        <v>6510.34</v>
      </c>
    </row>
    <row r="89" spans="1:13" ht="24" x14ac:dyDescent="0.25">
      <c r="A89" s="251" t="s">
        <v>97</v>
      </c>
      <c r="B89" s="252" t="s">
        <v>394</v>
      </c>
      <c r="C89" s="253" t="s">
        <v>395</v>
      </c>
      <c r="D89" s="254" t="s">
        <v>203</v>
      </c>
      <c r="E89" s="272">
        <v>6</v>
      </c>
      <c r="F89" s="273">
        <v>399.83</v>
      </c>
      <c r="G89" s="256">
        <f t="shared" si="7"/>
        <v>2398.98</v>
      </c>
      <c r="H89" s="257">
        <v>0</v>
      </c>
      <c r="I89" s="258">
        <v>399.83</v>
      </c>
      <c r="J89" s="259">
        <f t="shared" si="4"/>
        <v>0</v>
      </c>
      <c r="K89" s="260">
        <f t="shared" si="5"/>
        <v>6</v>
      </c>
      <c r="L89" s="261">
        <v>399.83</v>
      </c>
      <c r="M89" s="262">
        <f t="shared" si="6"/>
        <v>2398.98</v>
      </c>
    </row>
    <row r="90" spans="1:13" ht="24" x14ac:dyDescent="0.25">
      <c r="A90" s="263" t="s">
        <v>150</v>
      </c>
      <c r="B90" s="264" t="s">
        <v>396</v>
      </c>
      <c r="C90" s="265" t="s">
        <v>397</v>
      </c>
      <c r="D90" s="266" t="s">
        <v>398</v>
      </c>
      <c r="E90" s="274">
        <v>6</v>
      </c>
      <c r="F90" s="275">
        <v>664.19</v>
      </c>
      <c r="G90" s="256">
        <f t="shared" si="7"/>
        <v>3985.1400000000003</v>
      </c>
      <c r="H90" s="267">
        <v>-1.000000000139778E-6</v>
      </c>
      <c r="I90" s="268">
        <v>664.19</v>
      </c>
      <c r="J90" s="259">
        <f t="shared" si="4"/>
        <v>-6.641900000928392E-4</v>
      </c>
      <c r="K90" s="260">
        <f t="shared" si="5"/>
        <v>5.9999989999999999</v>
      </c>
      <c r="L90" s="261">
        <v>664.19</v>
      </c>
      <c r="M90" s="262">
        <f t="shared" si="6"/>
        <v>3985.1393358100004</v>
      </c>
    </row>
    <row r="91" spans="1:13" ht="24" x14ac:dyDescent="0.25">
      <c r="A91" s="263" t="s">
        <v>399</v>
      </c>
      <c r="B91" s="264" t="s">
        <v>400</v>
      </c>
      <c r="C91" s="265" t="s">
        <v>401</v>
      </c>
      <c r="D91" s="266" t="s">
        <v>203</v>
      </c>
      <c r="E91" s="274">
        <v>6</v>
      </c>
      <c r="F91" s="275">
        <v>174.92</v>
      </c>
      <c r="G91" s="256">
        <f t="shared" si="7"/>
        <v>1049.52</v>
      </c>
      <c r="H91" s="267">
        <v>0</v>
      </c>
      <c r="I91" s="268">
        <v>174.92</v>
      </c>
      <c r="J91" s="259">
        <f t="shared" si="4"/>
        <v>0</v>
      </c>
      <c r="K91" s="260">
        <f t="shared" si="5"/>
        <v>6</v>
      </c>
      <c r="L91" s="261">
        <v>174.92</v>
      </c>
      <c r="M91" s="262">
        <f t="shared" si="6"/>
        <v>1049.52</v>
      </c>
    </row>
    <row r="92" spans="1:13" ht="36" x14ac:dyDescent="0.25">
      <c r="A92" s="251" t="s">
        <v>402</v>
      </c>
      <c r="B92" s="252" t="s">
        <v>403</v>
      </c>
      <c r="C92" s="253" t="s">
        <v>404</v>
      </c>
      <c r="D92" s="254" t="s">
        <v>398</v>
      </c>
      <c r="E92" s="272">
        <v>6</v>
      </c>
      <c r="F92" s="273">
        <v>1070.5899999999999</v>
      </c>
      <c r="G92" s="256">
        <f t="shared" si="7"/>
        <v>6423.5399999999991</v>
      </c>
      <c r="H92" s="257">
        <v>0</v>
      </c>
      <c r="I92" s="258">
        <v>1070.5899999999999</v>
      </c>
      <c r="J92" s="259">
        <f t="shared" si="4"/>
        <v>0</v>
      </c>
      <c r="K92" s="260">
        <f t="shared" si="5"/>
        <v>6</v>
      </c>
      <c r="L92" s="261">
        <v>1070.5899999999999</v>
      </c>
      <c r="M92" s="262">
        <f t="shared" si="6"/>
        <v>6423.5399999999991</v>
      </c>
    </row>
    <row r="93" spans="1:13" ht="24" x14ac:dyDescent="0.25">
      <c r="A93" s="263" t="s">
        <v>405</v>
      </c>
      <c r="B93" s="264" t="s">
        <v>406</v>
      </c>
      <c r="C93" s="265" t="s">
        <v>407</v>
      </c>
      <c r="D93" s="266" t="s">
        <v>203</v>
      </c>
      <c r="E93" s="274">
        <v>1</v>
      </c>
      <c r="F93" s="275">
        <v>860.15</v>
      </c>
      <c r="G93" s="256">
        <f t="shared" si="7"/>
        <v>860.15</v>
      </c>
      <c r="H93" s="267">
        <v>0</v>
      </c>
      <c r="I93" s="268">
        <v>860.15</v>
      </c>
      <c r="J93" s="259">
        <f t="shared" si="4"/>
        <v>0</v>
      </c>
      <c r="K93" s="260">
        <f t="shared" si="5"/>
        <v>1</v>
      </c>
      <c r="L93" s="261">
        <v>860.15</v>
      </c>
      <c r="M93" s="262">
        <f t="shared" si="6"/>
        <v>860.15</v>
      </c>
    </row>
    <row r="94" spans="1:13" ht="24" x14ac:dyDescent="0.25">
      <c r="A94" s="263" t="s">
        <v>408</v>
      </c>
      <c r="B94" s="264" t="s">
        <v>409</v>
      </c>
      <c r="C94" s="265" t="s">
        <v>410</v>
      </c>
      <c r="D94" s="266" t="s">
        <v>203</v>
      </c>
      <c r="E94" s="274">
        <v>1</v>
      </c>
      <c r="F94" s="275">
        <v>2181.9499999999998</v>
      </c>
      <c r="G94" s="256">
        <f t="shared" si="7"/>
        <v>2181.9499999999998</v>
      </c>
      <c r="H94" s="267">
        <v>0</v>
      </c>
      <c r="I94" s="268">
        <v>2181.9499999999998</v>
      </c>
      <c r="J94" s="259">
        <f t="shared" si="4"/>
        <v>0</v>
      </c>
      <c r="K94" s="260">
        <f t="shared" si="5"/>
        <v>1</v>
      </c>
      <c r="L94" s="261">
        <v>2181.9499999999998</v>
      </c>
      <c r="M94" s="262">
        <f t="shared" si="6"/>
        <v>2181.9499999999998</v>
      </c>
    </row>
    <row r="95" spans="1:13" ht="24" x14ac:dyDescent="0.25">
      <c r="A95" s="251" t="s">
        <v>411</v>
      </c>
      <c r="B95" s="252" t="s">
        <v>412</v>
      </c>
      <c r="C95" s="253" t="s">
        <v>413</v>
      </c>
      <c r="D95" s="254" t="s">
        <v>398</v>
      </c>
      <c r="E95" s="272">
        <v>1</v>
      </c>
      <c r="F95" s="273">
        <v>685.23</v>
      </c>
      <c r="G95" s="256">
        <f t="shared" si="7"/>
        <v>685.23</v>
      </c>
      <c r="H95" s="257">
        <v>0</v>
      </c>
      <c r="I95" s="258">
        <v>685.23</v>
      </c>
      <c r="J95" s="259">
        <f t="shared" si="4"/>
        <v>0</v>
      </c>
      <c r="K95" s="260">
        <f t="shared" si="5"/>
        <v>1</v>
      </c>
      <c r="L95" s="261">
        <v>685.23</v>
      </c>
      <c r="M95" s="262">
        <f t="shared" si="6"/>
        <v>685.23</v>
      </c>
    </row>
    <row r="96" spans="1:13" ht="24" x14ac:dyDescent="0.25">
      <c r="A96" s="251" t="s">
        <v>414</v>
      </c>
      <c r="B96" s="252" t="s">
        <v>415</v>
      </c>
      <c r="C96" s="253" t="s">
        <v>416</v>
      </c>
      <c r="D96" s="254" t="s">
        <v>253</v>
      </c>
      <c r="E96" s="272">
        <v>3.62</v>
      </c>
      <c r="F96" s="273">
        <v>3059.28</v>
      </c>
      <c r="G96" s="256">
        <f t="shared" si="7"/>
        <v>11074.5936</v>
      </c>
      <c r="H96" s="257">
        <v>-2.0000000002795559E-6</v>
      </c>
      <c r="I96" s="258">
        <v>3059.28</v>
      </c>
      <c r="J96" s="259">
        <f t="shared" si="4"/>
        <v>-6.1185600008552407E-3</v>
      </c>
      <c r="K96" s="260">
        <f t="shared" si="5"/>
        <v>3.6199979999999998</v>
      </c>
      <c r="L96" s="261">
        <v>3059.28</v>
      </c>
      <c r="M96" s="262">
        <f t="shared" si="6"/>
        <v>11074.587481439999</v>
      </c>
    </row>
    <row r="97" spans="1:13" ht="24" x14ac:dyDescent="0.25">
      <c r="A97" s="263" t="s">
        <v>143</v>
      </c>
      <c r="B97" s="264" t="s">
        <v>417</v>
      </c>
      <c r="C97" s="265" t="s">
        <v>418</v>
      </c>
      <c r="D97" s="266" t="s">
        <v>73</v>
      </c>
      <c r="E97" s="274">
        <v>1858.8</v>
      </c>
      <c r="F97" s="275">
        <v>44.72</v>
      </c>
      <c r="G97" s="256">
        <f t="shared" si="7"/>
        <v>83125.535999999993</v>
      </c>
      <c r="H97" s="267">
        <v>-131.54</v>
      </c>
      <c r="I97" s="268">
        <v>44.72</v>
      </c>
      <c r="J97" s="259">
        <f t="shared" si="4"/>
        <v>-5882.4687999999996</v>
      </c>
      <c r="K97" s="260">
        <f t="shared" si="5"/>
        <v>1727.26</v>
      </c>
      <c r="L97" s="261">
        <v>44.72</v>
      </c>
      <c r="M97" s="262">
        <f t="shared" si="6"/>
        <v>77243.06719999999</v>
      </c>
    </row>
    <row r="98" spans="1:13" ht="24" x14ac:dyDescent="0.25">
      <c r="A98" s="251" t="s">
        <v>227</v>
      </c>
      <c r="B98" s="252" t="s">
        <v>419</v>
      </c>
      <c r="C98" s="253" t="s">
        <v>420</v>
      </c>
      <c r="D98" s="254" t="s">
        <v>73</v>
      </c>
      <c r="E98" s="272">
        <v>756.45</v>
      </c>
      <c r="F98" s="273">
        <v>9.2100000000000009</v>
      </c>
      <c r="G98" s="256">
        <f t="shared" si="7"/>
        <v>6966.9045000000015</v>
      </c>
      <c r="H98" s="257">
        <v>-131.54</v>
      </c>
      <c r="I98" s="258">
        <v>9.2100000000000009</v>
      </c>
      <c r="J98" s="259">
        <f t="shared" si="4"/>
        <v>-1211.4834000000001</v>
      </c>
      <c r="K98" s="260">
        <f t="shared" si="5"/>
        <v>624.91000000000008</v>
      </c>
      <c r="L98" s="261">
        <v>9.2100000000000009</v>
      </c>
      <c r="M98" s="262">
        <f t="shared" si="6"/>
        <v>5755.4211000000014</v>
      </c>
    </row>
    <row r="99" spans="1:13" ht="36" x14ac:dyDescent="0.25">
      <c r="A99" s="251" t="s">
        <v>75</v>
      </c>
      <c r="B99" s="252" t="s">
        <v>421</v>
      </c>
      <c r="C99" s="253" t="s">
        <v>422</v>
      </c>
      <c r="D99" s="254" t="s">
        <v>203</v>
      </c>
      <c r="E99" s="272">
        <v>900</v>
      </c>
      <c r="F99" s="273">
        <v>53.58</v>
      </c>
      <c r="G99" s="256">
        <f t="shared" si="7"/>
        <v>48222</v>
      </c>
      <c r="H99" s="257">
        <v>0</v>
      </c>
      <c r="I99" s="258">
        <v>53.58</v>
      </c>
      <c r="J99" s="259">
        <f t="shared" si="4"/>
        <v>0</v>
      </c>
      <c r="K99" s="260">
        <f t="shared" si="5"/>
        <v>900</v>
      </c>
      <c r="L99" s="261">
        <v>53.58</v>
      </c>
      <c r="M99" s="262">
        <f t="shared" si="6"/>
        <v>48222</v>
      </c>
    </row>
    <row r="100" spans="1:13" ht="24" x14ac:dyDescent="0.25">
      <c r="A100" s="251" t="s">
        <v>142</v>
      </c>
      <c r="B100" s="252" t="s">
        <v>423</v>
      </c>
      <c r="C100" s="253" t="s">
        <v>424</v>
      </c>
      <c r="D100" s="254" t="s">
        <v>203</v>
      </c>
      <c r="E100" s="272">
        <v>0</v>
      </c>
      <c r="F100" s="273">
        <v>1569.19</v>
      </c>
      <c r="G100" s="256">
        <f t="shared" si="7"/>
        <v>0</v>
      </c>
      <c r="H100" s="257">
        <v>0</v>
      </c>
      <c r="I100" s="258">
        <v>1569.19</v>
      </c>
      <c r="J100" s="259">
        <f t="shared" si="4"/>
        <v>0</v>
      </c>
      <c r="K100" s="260">
        <f t="shared" si="5"/>
        <v>0</v>
      </c>
      <c r="L100" s="261">
        <v>1569.19</v>
      </c>
      <c r="M100" s="262">
        <f t="shared" si="6"/>
        <v>0</v>
      </c>
    </row>
    <row r="101" spans="1:13" x14ac:dyDescent="0.25">
      <c r="A101" s="243"/>
      <c r="B101" s="244" t="s">
        <v>68</v>
      </c>
      <c r="C101" s="244" t="s">
        <v>190</v>
      </c>
      <c r="D101" s="243"/>
      <c r="E101" s="269"/>
      <c r="F101" s="269"/>
      <c r="G101" s="246">
        <f>SUM(G102:G105)</f>
        <v>51805.414600000004</v>
      </c>
      <c r="H101" s="243"/>
      <c r="I101" s="245"/>
      <c r="J101" s="246">
        <f>SUM(J102:J105)</f>
        <v>-3.2219999991912117E-3</v>
      </c>
      <c r="K101" s="249"/>
      <c r="L101" s="250"/>
      <c r="M101" s="246">
        <f>SUM(M102:M105)</f>
        <v>51805.411378000004</v>
      </c>
    </row>
    <row r="102" spans="1:13" ht="48" x14ac:dyDescent="0.25">
      <c r="A102" s="251" t="s">
        <v>425</v>
      </c>
      <c r="B102" s="252" t="s">
        <v>76</v>
      </c>
      <c r="C102" s="253" t="s">
        <v>426</v>
      </c>
      <c r="D102" s="254" t="s">
        <v>73</v>
      </c>
      <c r="E102" s="272">
        <v>168.98</v>
      </c>
      <c r="F102" s="273">
        <v>87.65</v>
      </c>
      <c r="G102" s="256">
        <f t="shared" si="7"/>
        <v>14811.097</v>
      </c>
      <c r="H102" s="257">
        <v>0</v>
      </c>
      <c r="I102" s="258">
        <v>87.65</v>
      </c>
      <c r="J102" s="259">
        <f t="shared" si="4"/>
        <v>0</v>
      </c>
      <c r="K102" s="260">
        <f t="shared" ref="K102:K105" si="8">E102+H102</f>
        <v>168.98</v>
      </c>
      <c r="L102" s="261">
        <v>87.65</v>
      </c>
      <c r="M102" s="262">
        <f t="shared" si="6"/>
        <v>14811.097</v>
      </c>
    </row>
    <row r="103" spans="1:13" ht="36" x14ac:dyDescent="0.25">
      <c r="A103" s="251" t="s">
        <v>70</v>
      </c>
      <c r="B103" s="252" t="s">
        <v>191</v>
      </c>
      <c r="C103" s="253" t="s">
        <v>192</v>
      </c>
      <c r="D103" s="254" t="s">
        <v>73</v>
      </c>
      <c r="E103" s="272">
        <v>337.96</v>
      </c>
      <c r="F103" s="273">
        <v>32.22</v>
      </c>
      <c r="G103" s="256">
        <f t="shared" si="7"/>
        <v>10889.071199999998</v>
      </c>
      <c r="H103" s="257">
        <v>-9.9999999974897946E-5</v>
      </c>
      <c r="I103" s="258">
        <v>32.22</v>
      </c>
      <c r="J103" s="259">
        <f t="shared" si="4"/>
        <v>-3.2219999991912117E-3</v>
      </c>
      <c r="K103" s="260">
        <f t="shared" si="8"/>
        <v>337.9599</v>
      </c>
      <c r="L103" s="261">
        <v>32.22</v>
      </c>
      <c r="M103" s="262">
        <f t="shared" si="6"/>
        <v>10889.067977999999</v>
      </c>
    </row>
    <row r="104" spans="1:13" ht="24" x14ac:dyDescent="0.25">
      <c r="A104" s="251" t="s">
        <v>144</v>
      </c>
      <c r="B104" s="252" t="s">
        <v>71</v>
      </c>
      <c r="C104" s="253" t="s">
        <v>72</v>
      </c>
      <c r="D104" s="254" t="s">
        <v>73</v>
      </c>
      <c r="E104" s="272">
        <v>337.96</v>
      </c>
      <c r="F104" s="273">
        <v>72.34</v>
      </c>
      <c r="G104" s="256">
        <f t="shared" si="7"/>
        <v>24448.026399999999</v>
      </c>
      <c r="H104" s="257">
        <v>0</v>
      </c>
      <c r="I104" s="258">
        <v>72.34</v>
      </c>
      <c r="J104" s="259">
        <f t="shared" si="4"/>
        <v>0</v>
      </c>
      <c r="K104" s="260">
        <f t="shared" si="8"/>
        <v>337.96</v>
      </c>
      <c r="L104" s="261">
        <v>72.34</v>
      </c>
      <c r="M104" s="262">
        <f t="shared" si="6"/>
        <v>24448.026399999999</v>
      </c>
    </row>
    <row r="105" spans="1:13" ht="36" x14ac:dyDescent="0.25">
      <c r="A105" s="251" t="s">
        <v>146</v>
      </c>
      <c r="B105" s="252" t="s">
        <v>427</v>
      </c>
      <c r="C105" s="253" t="s">
        <v>428</v>
      </c>
      <c r="D105" s="254" t="s">
        <v>203</v>
      </c>
      <c r="E105" s="272">
        <v>1</v>
      </c>
      <c r="F105" s="273">
        <v>1657.22</v>
      </c>
      <c r="G105" s="256">
        <f t="shared" si="7"/>
        <v>1657.22</v>
      </c>
      <c r="H105" s="257">
        <v>0</v>
      </c>
      <c r="I105" s="258">
        <v>1657.22</v>
      </c>
      <c r="J105" s="259">
        <f t="shared" si="4"/>
        <v>0</v>
      </c>
      <c r="K105" s="260">
        <f t="shared" si="8"/>
        <v>1</v>
      </c>
      <c r="L105" s="261">
        <v>1657.22</v>
      </c>
      <c r="M105" s="262">
        <f t="shared" si="6"/>
        <v>1657.22</v>
      </c>
    </row>
    <row r="106" spans="1:13" x14ac:dyDescent="0.25">
      <c r="A106" s="243"/>
      <c r="B106" s="244" t="s">
        <v>78</v>
      </c>
      <c r="C106" s="244" t="s">
        <v>79</v>
      </c>
      <c r="D106" s="243"/>
      <c r="E106" s="269"/>
      <c r="F106" s="269"/>
      <c r="G106" s="246">
        <f>SUM(G107:G109)</f>
        <v>45109.97709</v>
      </c>
      <c r="H106" s="243"/>
      <c r="I106" s="245"/>
      <c r="J106" s="246">
        <f>SUM(J107:J109)</f>
        <v>-11473.656791931</v>
      </c>
      <c r="K106" s="249"/>
      <c r="L106" s="250"/>
      <c r="M106" s="246">
        <f>SUM(M107:M109)</f>
        <v>33636.320298068997</v>
      </c>
    </row>
    <row r="107" spans="1:13" ht="24" x14ac:dyDescent="0.25">
      <c r="A107" s="251" t="s">
        <v>80</v>
      </c>
      <c r="B107" s="252" t="s">
        <v>81</v>
      </c>
      <c r="C107" s="253" t="s">
        <v>82</v>
      </c>
      <c r="D107" s="254" t="s">
        <v>83</v>
      </c>
      <c r="E107" s="272">
        <v>139.893</v>
      </c>
      <c r="F107" s="273">
        <v>137.47</v>
      </c>
      <c r="G107" s="256">
        <f t="shared" si="7"/>
        <v>19231.09071</v>
      </c>
      <c r="H107" s="257">
        <v>-36.059727300000006</v>
      </c>
      <c r="I107" s="258">
        <v>137.47</v>
      </c>
      <c r="J107" s="259">
        <f t="shared" si="4"/>
        <v>-4957.1307119310004</v>
      </c>
      <c r="K107" s="260">
        <f t="shared" ref="K107:K109" si="9">E107+H107</f>
        <v>103.83327269999999</v>
      </c>
      <c r="L107" s="261">
        <v>137.47</v>
      </c>
      <c r="M107" s="262">
        <f t="shared" si="6"/>
        <v>14273.959998069</v>
      </c>
    </row>
    <row r="108" spans="1:13" ht="24" x14ac:dyDescent="0.25">
      <c r="A108" s="251" t="s">
        <v>84</v>
      </c>
      <c r="B108" s="252" t="s">
        <v>85</v>
      </c>
      <c r="C108" s="253" t="s">
        <v>429</v>
      </c>
      <c r="D108" s="254" t="s">
        <v>83</v>
      </c>
      <c r="E108" s="272">
        <v>41.137</v>
      </c>
      <c r="F108" s="273">
        <v>257.77999999999997</v>
      </c>
      <c r="G108" s="256">
        <f t="shared" si="7"/>
        <v>10604.295859999998</v>
      </c>
      <c r="H108" s="257">
        <v>-9.1080000000000041</v>
      </c>
      <c r="I108" s="258">
        <v>257.77999999999997</v>
      </c>
      <c r="J108" s="259">
        <f t="shared" si="4"/>
        <v>-2347.8602400000009</v>
      </c>
      <c r="K108" s="260">
        <f t="shared" si="9"/>
        <v>32.028999999999996</v>
      </c>
      <c r="L108" s="261">
        <v>257.77999999999997</v>
      </c>
      <c r="M108" s="262">
        <f t="shared" si="6"/>
        <v>8256.4356199999984</v>
      </c>
    </row>
    <row r="109" spans="1:13" ht="24" x14ac:dyDescent="0.25">
      <c r="A109" s="251" t="s">
        <v>430</v>
      </c>
      <c r="B109" s="252" t="s">
        <v>431</v>
      </c>
      <c r="C109" s="253" t="s">
        <v>432</v>
      </c>
      <c r="D109" s="254" t="s">
        <v>83</v>
      </c>
      <c r="E109" s="272">
        <v>98.756</v>
      </c>
      <c r="F109" s="273">
        <v>154.66999999999999</v>
      </c>
      <c r="G109" s="256">
        <f t="shared" si="7"/>
        <v>15274.590519999998</v>
      </c>
      <c r="H109" s="257">
        <v>-26.951999999999998</v>
      </c>
      <c r="I109" s="258">
        <v>154.66999999999999</v>
      </c>
      <c r="J109" s="259">
        <f t="shared" si="4"/>
        <v>-4168.6658399999997</v>
      </c>
      <c r="K109" s="260">
        <f t="shared" si="9"/>
        <v>71.804000000000002</v>
      </c>
      <c r="L109" s="261">
        <v>154.66999999999999</v>
      </c>
      <c r="M109" s="262">
        <f t="shared" si="6"/>
        <v>11105.92468</v>
      </c>
    </row>
    <row r="110" spans="1:13" x14ac:dyDescent="0.25">
      <c r="A110" s="243"/>
      <c r="B110" s="244" t="s">
        <v>433</v>
      </c>
      <c r="C110" s="244" t="s">
        <v>434</v>
      </c>
      <c r="D110" s="243"/>
      <c r="E110" s="269"/>
      <c r="F110" s="269"/>
      <c r="G110" s="246">
        <f>G111</f>
        <v>2924.6896200000001</v>
      </c>
      <c r="H110" s="243"/>
      <c r="I110" s="245"/>
      <c r="J110" s="246">
        <f>J111</f>
        <v>-504.20883514336714</v>
      </c>
      <c r="K110" s="249"/>
      <c r="L110" s="250"/>
      <c r="M110" s="246">
        <f>M111</f>
        <v>2420.4807848566329</v>
      </c>
    </row>
    <row r="111" spans="1:13" ht="24" x14ac:dyDescent="0.25">
      <c r="A111" s="251" t="s">
        <v>435</v>
      </c>
      <c r="B111" s="252" t="s">
        <v>436</v>
      </c>
      <c r="C111" s="253" t="s">
        <v>437</v>
      </c>
      <c r="D111" s="254" t="s">
        <v>83</v>
      </c>
      <c r="E111" s="272">
        <v>25.561</v>
      </c>
      <c r="F111" s="273">
        <v>114.42</v>
      </c>
      <c r="G111" s="256">
        <f t="shared" si="7"/>
        <v>2924.6896200000001</v>
      </c>
      <c r="H111" s="257">
        <v>-4.4066494943486028</v>
      </c>
      <c r="I111" s="258">
        <v>114.42</v>
      </c>
      <c r="J111" s="259">
        <f t="shared" si="4"/>
        <v>-504.20883514336714</v>
      </c>
      <c r="K111" s="260">
        <f t="shared" ref="K111" si="10">E111+H111</f>
        <v>21.154350505651397</v>
      </c>
      <c r="L111" s="261">
        <v>114.42</v>
      </c>
      <c r="M111" s="262">
        <f t="shared" si="6"/>
        <v>2420.4807848566329</v>
      </c>
    </row>
    <row r="112" spans="1:13" ht="15.75" x14ac:dyDescent="0.25">
      <c r="A112" s="243"/>
      <c r="B112" s="276" t="s">
        <v>210</v>
      </c>
      <c r="C112" s="276" t="s">
        <v>438</v>
      </c>
      <c r="D112" s="243"/>
      <c r="E112" s="269"/>
      <c r="F112" s="269"/>
      <c r="G112" s="246">
        <f>G113</f>
        <v>421384.02749999997</v>
      </c>
      <c r="H112" s="243"/>
      <c r="I112" s="245"/>
      <c r="J112" s="246">
        <f>J113</f>
        <v>-1.2424919968630092E-2</v>
      </c>
      <c r="K112" s="249"/>
      <c r="L112" s="250"/>
      <c r="M112" s="246">
        <f>M113</f>
        <v>421384.01507508004</v>
      </c>
    </row>
    <row r="113" spans="1:13" x14ac:dyDescent="0.25">
      <c r="A113" s="243"/>
      <c r="B113" s="244" t="s">
        <v>439</v>
      </c>
      <c r="C113" s="244" t="s">
        <v>440</v>
      </c>
      <c r="D113" s="243"/>
      <c r="E113" s="269"/>
      <c r="F113" s="269"/>
      <c r="G113" s="246">
        <f>SUM(G114:G115)</f>
        <v>421384.02749999997</v>
      </c>
      <c r="H113" s="243"/>
      <c r="I113" s="245"/>
      <c r="J113" s="246">
        <f>SUM(J114:J115)</f>
        <v>-1.2424919968630092E-2</v>
      </c>
      <c r="K113" s="249"/>
      <c r="L113" s="250"/>
      <c r="M113" s="246">
        <f>SUM(M114:M115)</f>
        <v>421384.01507508004</v>
      </c>
    </row>
    <row r="114" spans="1:13" ht="24" x14ac:dyDescent="0.25">
      <c r="A114" s="263" t="s">
        <v>441</v>
      </c>
      <c r="B114" s="264" t="s">
        <v>442</v>
      </c>
      <c r="C114" s="265" t="s">
        <v>443</v>
      </c>
      <c r="D114" s="266" t="s">
        <v>73</v>
      </c>
      <c r="E114" s="255">
        <v>172.95</v>
      </c>
      <c r="F114" s="255">
        <v>1989.93</v>
      </c>
      <c r="G114" s="256">
        <f t="shared" si="7"/>
        <v>344158.39350000001</v>
      </c>
      <c r="H114" s="267">
        <v>-3.9999999899009708E-6</v>
      </c>
      <c r="I114" s="268">
        <v>1989.93</v>
      </c>
      <c r="J114" s="259">
        <f t="shared" si="4"/>
        <v>-7.9597199799036397E-3</v>
      </c>
      <c r="K114" s="260">
        <f t="shared" ref="K114:K115" si="11">E114+H114</f>
        <v>172.949996</v>
      </c>
      <c r="L114" s="261">
        <v>1989.93</v>
      </c>
      <c r="M114" s="262">
        <f t="shared" si="6"/>
        <v>344158.38554028003</v>
      </c>
    </row>
    <row r="115" spans="1:13" ht="24" x14ac:dyDescent="0.25">
      <c r="A115" s="251" t="s">
        <v>444</v>
      </c>
      <c r="B115" s="252" t="s">
        <v>445</v>
      </c>
      <c r="C115" s="253" t="s">
        <v>446</v>
      </c>
      <c r="D115" s="254" t="s">
        <v>73</v>
      </c>
      <c r="E115" s="255">
        <v>172.95</v>
      </c>
      <c r="F115" s="255">
        <v>446.52</v>
      </c>
      <c r="G115" s="256">
        <f t="shared" si="7"/>
        <v>77225.633999999991</v>
      </c>
      <c r="H115" s="257">
        <v>-9.9999999747524271E-6</v>
      </c>
      <c r="I115" s="258">
        <v>446.52</v>
      </c>
      <c r="J115" s="259">
        <f t="shared" si="4"/>
        <v>-4.4651999887264536E-3</v>
      </c>
      <c r="K115" s="260">
        <f t="shared" si="11"/>
        <v>172.94999000000001</v>
      </c>
      <c r="L115" s="261">
        <v>446.52</v>
      </c>
      <c r="M115" s="262">
        <f t="shared" si="6"/>
        <v>77225.629534799999</v>
      </c>
    </row>
    <row r="116" spans="1:13" x14ac:dyDescent="0.25">
      <c r="A116" s="277"/>
      <c r="B116" s="278"/>
      <c r="C116" s="279"/>
      <c r="D116" s="280"/>
      <c r="E116" s="281"/>
      <c r="F116" s="282"/>
      <c r="G116" s="283"/>
      <c r="H116" s="284"/>
      <c r="I116" s="285"/>
      <c r="J116" s="103"/>
      <c r="K116" s="104"/>
      <c r="L116" s="286"/>
      <c r="M116" s="129"/>
    </row>
    <row r="117" spans="1:13" ht="15.75" x14ac:dyDescent="0.25">
      <c r="A117" s="287"/>
      <c r="B117" s="288"/>
      <c r="C117" s="289" t="s">
        <v>447</v>
      </c>
      <c r="D117" s="290"/>
      <c r="E117" s="291"/>
      <c r="F117" s="292"/>
      <c r="G117" s="293"/>
      <c r="H117" s="294"/>
      <c r="I117" s="295"/>
      <c r="J117" s="296">
        <f>J118+J119+J123</f>
        <v>186432.06</v>
      </c>
      <c r="K117" s="297"/>
      <c r="L117" s="298"/>
      <c r="M117" s="296">
        <f>M118+M119+M123</f>
        <v>186432.06</v>
      </c>
    </row>
    <row r="118" spans="1:13" x14ac:dyDescent="0.25">
      <c r="A118" s="299">
        <v>1</v>
      </c>
      <c r="B118" s="299"/>
      <c r="C118" s="299" t="s">
        <v>448</v>
      </c>
      <c r="D118" s="300" t="s">
        <v>73</v>
      </c>
      <c r="E118" s="255"/>
      <c r="F118" s="255"/>
      <c r="G118" s="255"/>
      <c r="H118" s="301">
        <v>622</v>
      </c>
      <c r="I118" s="301">
        <v>155</v>
      </c>
      <c r="J118" s="259">
        <f t="shared" ref="J118:J119" si="12">H118*I118</f>
        <v>96410</v>
      </c>
      <c r="K118" s="260">
        <f t="shared" ref="K118:K119" si="13">E118+H118</f>
        <v>622</v>
      </c>
      <c r="L118" s="261">
        <f>I118</f>
        <v>155</v>
      </c>
      <c r="M118" s="262">
        <f t="shared" ref="M118:M119" si="14">K118*L118</f>
        <v>96410</v>
      </c>
    </row>
    <row r="119" spans="1:13" x14ac:dyDescent="0.25">
      <c r="A119" s="299">
        <v>2</v>
      </c>
      <c r="B119" s="299"/>
      <c r="C119" s="299" t="s">
        <v>449</v>
      </c>
      <c r="D119" s="300" t="s">
        <v>73</v>
      </c>
      <c r="E119" s="255"/>
      <c r="F119" s="255"/>
      <c r="G119" s="255"/>
      <c r="H119" s="301">
        <v>622</v>
      </c>
      <c r="I119" s="301">
        <v>98.73</v>
      </c>
      <c r="J119" s="302">
        <f t="shared" si="12"/>
        <v>61410.060000000005</v>
      </c>
      <c r="K119" s="260">
        <f t="shared" si="13"/>
        <v>622</v>
      </c>
      <c r="L119" s="261">
        <f>I119</f>
        <v>98.73</v>
      </c>
      <c r="M119" s="262">
        <f t="shared" si="14"/>
        <v>61410.060000000005</v>
      </c>
    </row>
    <row r="120" spans="1:13" x14ac:dyDescent="0.25">
      <c r="A120" s="303"/>
      <c r="B120" s="303"/>
      <c r="C120" s="304" t="s">
        <v>450</v>
      </c>
      <c r="D120" s="305" t="s">
        <v>451</v>
      </c>
      <c r="H120" s="306">
        <v>6</v>
      </c>
      <c r="I120" s="306">
        <v>4500</v>
      </c>
      <c r="J120" s="306">
        <f>H120*I120</f>
        <v>27000</v>
      </c>
      <c r="K120" s="104"/>
      <c r="L120" s="286"/>
      <c r="M120" s="129"/>
    </row>
    <row r="121" spans="1:13" x14ac:dyDescent="0.25">
      <c r="A121" s="303"/>
      <c r="B121" s="303"/>
      <c r="C121" s="304" t="s">
        <v>452</v>
      </c>
      <c r="D121" s="305" t="s">
        <v>451</v>
      </c>
      <c r="H121" s="306">
        <v>6</v>
      </c>
      <c r="I121" s="306">
        <v>4400</v>
      </c>
      <c r="J121" s="306">
        <f>H121*I121</f>
        <v>26400</v>
      </c>
      <c r="K121" s="104"/>
      <c r="L121" s="286"/>
      <c r="M121" s="129"/>
    </row>
    <row r="122" spans="1:13" x14ac:dyDescent="0.25">
      <c r="A122" s="303"/>
      <c r="B122" s="303"/>
      <c r="C122" s="304" t="s">
        <v>453</v>
      </c>
      <c r="D122" s="305"/>
      <c r="H122" s="306"/>
      <c r="I122" s="306">
        <f>(J120+J121)*0.15</f>
        <v>8010</v>
      </c>
      <c r="J122" s="306">
        <f>I122</f>
        <v>8010</v>
      </c>
      <c r="K122" s="104"/>
      <c r="L122" s="286"/>
      <c r="M122" s="129"/>
    </row>
    <row r="123" spans="1:13" x14ac:dyDescent="0.25">
      <c r="A123" s="307"/>
      <c r="B123" s="307"/>
      <c r="C123" s="299" t="s">
        <v>454</v>
      </c>
      <c r="D123" s="308" t="s">
        <v>73</v>
      </c>
      <c r="E123" s="255"/>
      <c r="F123" s="255"/>
      <c r="G123" s="255"/>
      <c r="H123" s="309">
        <v>622</v>
      </c>
      <c r="I123" s="309">
        <v>46</v>
      </c>
      <c r="J123" s="259">
        <f t="shared" ref="J123" si="15">H123*I123</f>
        <v>28612</v>
      </c>
      <c r="K123" s="260">
        <f t="shared" ref="K123" si="16">E123+H123</f>
        <v>622</v>
      </c>
      <c r="L123" s="261">
        <f>I123</f>
        <v>46</v>
      </c>
      <c r="M123" s="262">
        <f t="shared" ref="M123" si="17">K123*L123</f>
        <v>28612</v>
      </c>
    </row>
    <row r="124" spans="1:13" ht="15.75" thickBot="1" x14ac:dyDescent="0.3"/>
    <row r="125" spans="1:13" ht="16.5" thickBot="1" x14ac:dyDescent="0.3">
      <c r="A125" s="140"/>
      <c r="B125" s="141"/>
      <c r="C125" s="142" t="s">
        <v>162</v>
      </c>
      <c r="D125" s="143"/>
      <c r="E125" s="144"/>
      <c r="F125" s="310"/>
      <c r="G125" s="146">
        <f>G112+G110+G106+G101+G58+G51+G47+G45+G14</f>
        <v>5228163.3373000007</v>
      </c>
      <c r="H125" s="147"/>
      <c r="I125" s="147"/>
      <c r="J125" s="311">
        <f>J112+J110+J106+J101+J58+J51+J47+J45+J14+J117</f>
        <v>-508083.21543224441</v>
      </c>
      <c r="K125" s="147"/>
      <c r="L125" s="147"/>
      <c r="M125" s="312">
        <f>M112+M110+M106+M101+M58+M51+M47+M45+M14+M117</f>
        <v>4720080.1218677554</v>
      </c>
    </row>
    <row r="126" spans="1:13" ht="15.75" x14ac:dyDescent="0.25">
      <c r="A126" s="150"/>
      <c r="B126" s="151"/>
      <c r="C126" s="152"/>
      <c r="D126" s="153"/>
      <c r="E126" s="154"/>
      <c r="F126" s="313"/>
      <c r="G126" s="156"/>
      <c r="H126" s="157"/>
      <c r="I126" s="158"/>
      <c r="J126" s="159"/>
      <c r="K126" s="160"/>
      <c r="L126" s="160"/>
      <c r="M126" s="161"/>
    </row>
    <row r="127" spans="1:13" ht="15.75" x14ac:dyDescent="0.25">
      <c r="A127" s="162"/>
      <c r="B127" s="21" t="s">
        <v>15</v>
      </c>
      <c r="C127" s="25" t="s">
        <v>163</v>
      </c>
      <c r="D127" s="162"/>
      <c r="E127" s="163"/>
      <c r="F127" s="162"/>
      <c r="G127" s="25" t="s">
        <v>17</v>
      </c>
      <c r="H127" s="157"/>
      <c r="I127" s="164"/>
      <c r="J127" s="159"/>
      <c r="K127" s="26" t="s">
        <v>19</v>
      </c>
      <c r="L127" s="161"/>
      <c r="M127" s="161"/>
    </row>
    <row r="128" spans="1:13" ht="15.75" x14ac:dyDescent="0.25">
      <c r="A128" s="162"/>
      <c r="B128" s="21"/>
      <c r="C128" s="25"/>
      <c r="D128" s="162"/>
      <c r="E128" s="163"/>
      <c r="F128" s="162"/>
      <c r="G128" s="25"/>
      <c r="H128" s="157"/>
      <c r="I128" s="164"/>
      <c r="J128" s="159"/>
      <c r="K128" s="26"/>
      <c r="L128" s="161"/>
      <c r="M128" s="161"/>
    </row>
    <row r="129" spans="1:13" ht="15.75" x14ac:dyDescent="0.25">
      <c r="A129" s="162"/>
      <c r="B129" s="21" t="s">
        <v>16</v>
      </c>
      <c r="C129" s="21" t="s">
        <v>164</v>
      </c>
      <c r="D129" s="162"/>
      <c r="E129" s="163"/>
      <c r="F129" s="162"/>
      <c r="G129" s="21" t="s">
        <v>16</v>
      </c>
      <c r="H129" s="157"/>
      <c r="I129" s="164"/>
      <c r="J129" s="159"/>
      <c r="K129" s="21" t="s">
        <v>16</v>
      </c>
      <c r="L129" s="161"/>
      <c r="M129" s="161"/>
    </row>
  </sheetData>
  <mergeCells count="5">
    <mergeCell ref="B10:D10"/>
    <mergeCell ref="B11:C11"/>
    <mergeCell ref="E11:G11"/>
    <mergeCell ref="H11:J11"/>
    <mergeCell ref="K11:M11"/>
  </mergeCells>
  <conditionalFormatting sqref="AB1:AH1 A1:Z1">
    <cfRule type="cellIs" dxfId="5" priority="3" stopIfTrue="1" operator="lessThan">
      <formula>0</formula>
    </cfRule>
  </conditionalFormatting>
  <conditionalFormatting sqref="D3">
    <cfRule type="cellIs" dxfId="4" priority="1" stopIfTrue="1" operator="lessThan">
      <formula>0</formula>
    </cfRule>
  </conditionalFormatting>
  <pageMargins left="0.7" right="0.7" top="0.78740157499999996" bottom="0.78740157499999996" header="0.3" footer="0.3"/>
  <pageSetup paperSize="9" scale="68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0EBE5-FD42-492F-941E-CF289B003394}">
  <sheetPr>
    <pageSetUpPr fitToPage="1"/>
  </sheetPr>
  <dimension ref="A1:AH53"/>
  <sheetViews>
    <sheetView view="pageBreakPreview" topLeftCell="A20" zoomScale="60" zoomScaleNormal="100" workbookViewId="0">
      <selection activeCell="B9" sqref="B9"/>
    </sheetView>
  </sheetViews>
  <sheetFormatPr defaultRowHeight="15" x14ac:dyDescent="0.25"/>
  <cols>
    <col min="1" max="1" width="9.28515625" bestFit="1" customWidth="1"/>
    <col min="2" max="2" width="10" bestFit="1" customWidth="1"/>
    <col min="3" max="3" width="47.85546875" customWidth="1"/>
    <col min="7" max="7" width="10.42578125" bestFit="1" customWidth="1"/>
    <col min="8" max="9" width="9.28515625" bestFit="1" customWidth="1"/>
    <col min="10" max="10" width="18.42578125" bestFit="1" customWidth="1"/>
    <col min="11" max="12" width="9.28515625" bestFit="1" customWidth="1"/>
    <col min="13" max="13" width="18.42578125" bestFit="1" customWidth="1"/>
  </cols>
  <sheetData>
    <row r="1" spans="1:34" s="43" customFormat="1" ht="12.75" x14ac:dyDescent="0.2">
      <c r="A1" s="39"/>
      <c r="B1" s="39"/>
      <c r="C1" s="39"/>
      <c r="D1" s="39"/>
      <c r="E1" s="40"/>
      <c r="F1" s="39"/>
      <c r="G1" s="41"/>
      <c r="H1" s="39"/>
      <c r="I1" s="39"/>
      <c r="J1" s="39"/>
      <c r="K1" s="39"/>
      <c r="L1" s="39"/>
      <c r="M1" s="39"/>
      <c r="N1" s="39"/>
      <c r="O1" s="42"/>
      <c r="P1" s="42"/>
      <c r="Q1" s="42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</row>
    <row r="2" spans="1:34" s="43" customFormat="1" ht="15.75" x14ac:dyDescent="0.25">
      <c r="A2" s="4"/>
      <c r="B2" s="44"/>
      <c r="C2" s="2" t="s">
        <v>0</v>
      </c>
      <c r="D2" s="3" t="s">
        <v>20</v>
      </c>
      <c r="E2" s="45"/>
      <c r="F2" s="5"/>
      <c r="G2" s="46"/>
      <c r="H2" s="47"/>
      <c r="I2" s="47"/>
      <c r="J2" s="47"/>
      <c r="K2" s="48"/>
      <c r="L2" s="48"/>
      <c r="M2" s="48"/>
      <c r="N2" s="47"/>
      <c r="O2" s="49"/>
      <c r="P2" s="50"/>
      <c r="Q2" s="49"/>
      <c r="R2" s="47"/>
      <c r="S2" s="48"/>
      <c r="T2" s="47"/>
      <c r="U2" s="48"/>
      <c r="V2" s="47"/>
      <c r="W2" s="48"/>
      <c r="X2" s="47"/>
      <c r="Y2" s="48"/>
      <c r="Z2" s="47"/>
      <c r="AA2" s="48"/>
      <c r="AB2" s="47"/>
      <c r="AC2" s="48"/>
      <c r="AD2" s="47"/>
      <c r="AE2" s="51"/>
      <c r="AF2" s="52"/>
      <c r="AG2" s="53"/>
      <c r="AH2" s="54"/>
    </row>
    <row r="3" spans="1:34" s="43" customFormat="1" ht="15.75" x14ac:dyDescent="0.25">
      <c r="A3" s="4"/>
      <c r="B3" s="44"/>
      <c r="C3" s="2" t="s">
        <v>1</v>
      </c>
      <c r="D3" s="3" t="s">
        <v>21</v>
      </c>
      <c r="E3" s="45"/>
      <c r="F3" s="5"/>
      <c r="G3" s="46"/>
      <c r="H3" s="47"/>
      <c r="I3" s="47"/>
      <c r="J3" s="47"/>
      <c r="K3" s="48"/>
      <c r="L3" s="48"/>
      <c r="M3" s="48"/>
      <c r="N3" s="47"/>
      <c r="O3" s="49"/>
      <c r="P3" s="50"/>
      <c r="Q3" s="49"/>
      <c r="R3" s="47"/>
      <c r="S3" s="48"/>
      <c r="T3" s="47"/>
      <c r="U3" s="48"/>
      <c r="V3" s="47"/>
      <c r="W3" s="48"/>
      <c r="X3" s="47"/>
      <c r="Y3" s="48"/>
      <c r="Z3" s="47"/>
      <c r="AA3" s="48"/>
      <c r="AB3" s="47"/>
      <c r="AC3" s="48"/>
      <c r="AD3" s="47"/>
      <c r="AE3" s="51"/>
      <c r="AF3" s="52"/>
      <c r="AG3" s="53"/>
      <c r="AH3" s="54"/>
    </row>
    <row r="4" spans="1:34" s="43" customFormat="1" ht="15.75" x14ac:dyDescent="0.25">
      <c r="A4" s="4"/>
      <c r="B4" s="44"/>
      <c r="C4" s="7" t="s">
        <v>2</v>
      </c>
      <c r="D4" s="8" t="s">
        <v>23</v>
      </c>
      <c r="E4" s="45"/>
      <c r="F4" s="5"/>
      <c r="G4" s="46"/>
      <c r="H4" s="47"/>
      <c r="I4" s="47"/>
      <c r="J4" s="47"/>
      <c r="K4" s="48"/>
      <c r="L4" s="48"/>
      <c r="M4" s="48"/>
      <c r="N4" s="47"/>
      <c r="O4" s="49"/>
      <c r="P4" s="50"/>
      <c r="Q4" s="49"/>
      <c r="R4" s="47"/>
      <c r="S4" s="48"/>
      <c r="T4" s="47"/>
      <c r="U4" s="48"/>
      <c r="V4" s="47"/>
      <c r="W4" s="48"/>
      <c r="X4" s="47"/>
      <c r="Y4" s="48"/>
      <c r="Z4" s="47"/>
      <c r="AA4" s="48"/>
      <c r="AB4" s="47"/>
      <c r="AC4" s="48"/>
      <c r="AD4" s="47"/>
      <c r="AE4" s="51"/>
      <c r="AF4" s="52"/>
      <c r="AG4" s="53"/>
      <c r="AH4" s="54"/>
    </row>
    <row r="5" spans="1:34" s="43" customFormat="1" ht="15.75" x14ac:dyDescent="0.25">
      <c r="A5" s="44"/>
      <c r="B5" s="44"/>
      <c r="C5" s="7" t="s">
        <v>3</v>
      </c>
      <c r="D5" s="9" t="s">
        <v>22</v>
      </c>
      <c r="E5" s="55"/>
      <c r="F5" s="56"/>
      <c r="G5" s="46"/>
      <c r="H5" s="57"/>
      <c r="I5" s="57"/>
      <c r="J5" s="57"/>
      <c r="K5" s="58"/>
      <c r="L5" s="58"/>
      <c r="M5" s="58"/>
      <c r="N5" s="57"/>
      <c r="O5" s="59"/>
      <c r="P5" s="60"/>
      <c r="Q5" s="59"/>
      <c r="R5" s="57"/>
      <c r="S5" s="58"/>
      <c r="T5" s="57"/>
      <c r="U5" s="58"/>
      <c r="V5" s="57"/>
      <c r="W5" s="58"/>
      <c r="X5" s="57"/>
      <c r="Y5" s="58"/>
      <c r="Z5" s="57"/>
      <c r="AA5" s="58"/>
      <c r="AB5" s="57"/>
      <c r="AC5" s="58"/>
      <c r="AD5" s="57"/>
      <c r="AE5" s="61"/>
      <c r="AF5" s="62"/>
      <c r="AG5" s="63"/>
      <c r="AH5" s="64"/>
    </row>
    <row r="6" spans="1:34" s="43" customFormat="1" ht="15.75" x14ac:dyDescent="0.25">
      <c r="A6" s="44"/>
      <c r="B6" s="44"/>
      <c r="C6" s="2" t="s">
        <v>4</v>
      </c>
      <c r="D6" s="12" t="s">
        <v>5</v>
      </c>
      <c r="E6" s="55"/>
      <c r="F6" s="56"/>
      <c r="G6" s="46"/>
      <c r="H6" s="57"/>
      <c r="I6" s="57"/>
      <c r="J6" s="57"/>
      <c r="K6" s="58"/>
      <c r="L6" s="58"/>
      <c r="M6" s="58"/>
      <c r="N6" s="57"/>
      <c r="O6" s="59"/>
      <c r="P6" s="60"/>
      <c r="Q6" s="59"/>
      <c r="R6" s="57"/>
      <c r="S6" s="58"/>
      <c r="T6" s="57"/>
      <c r="U6" s="58"/>
      <c r="V6" s="57"/>
      <c r="W6" s="58"/>
      <c r="X6" s="57"/>
      <c r="Y6" s="58"/>
      <c r="Z6" s="57"/>
      <c r="AA6" s="58"/>
      <c r="AB6" s="57"/>
      <c r="AC6" s="58"/>
      <c r="AD6" s="57"/>
      <c r="AE6" s="61"/>
      <c r="AF6" s="62"/>
      <c r="AG6" s="63"/>
      <c r="AH6" s="64"/>
    </row>
    <row r="7" spans="1:34" s="43" customFormat="1" ht="15.75" x14ac:dyDescent="0.25">
      <c r="A7" s="44"/>
      <c r="B7" s="44"/>
      <c r="C7" s="2" t="s">
        <v>6</v>
      </c>
      <c r="D7" s="12" t="s">
        <v>7</v>
      </c>
      <c r="E7" s="55"/>
      <c r="F7" s="56"/>
      <c r="G7" s="46"/>
      <c r="H7" s="57"/>
      <c r="I7" s="57"/>
      <c r="J7" s="57"/>
      <c r="K7" s="58"/>
      <c r="L7" s="58"/>
      <c r="M7" s="58"/>
      <c r="N7" s="57"/>
      <c r="O7" s="59"/>
      <c r="P7" s="60"/>
      <c r="Q7" s="59"/>
      <c r="R7" s="57"/>
      <c r="S7" s="58"/>
      <c r="T7" s="57"/>
      <c r="U7" s="58"/>
      <c r="V7" s="57"/>
      <c r="W7" s="58"/>
      <c r="X7" s="57"/>
      <c r="Y7" s="58"/>
      <c r="Z7" s="57"/>
      <c r="AA7" s="58"/>
      <c r="AB7" s="57"/>
      <c r="AC7" s="58"/>
      <c r="AD7" s="57"/>
      <c r="AE7" s="61"/>
      <c r="AF7" s="62"/>
      <c r="AG7" s="63"/>
      <c r="AH7" s="64"/>
    </row>
    <row r="9" spans="1:34" ht="18" x14ac:dyDescent="0.25">
      <c r="B9" s="429" t="s">
        <v>523</v>
      </c>
    </row>
    <row r="11" spans="1:34" ht="15.75" x14ac:dyDescent="0.25">
      <c r="A11" s="75"/>
      <c r="B11" s="451" t="s">
        <v>455</v>
      </c>
      <c r="C11" s="451"/>
      <c r="D11" s="451"/>
      <c r="E11" s="225"/>
      <c r="F11" s="225"/>
      <c r="G11" s="225"/>
      <c r="H11" s="225"/>
      <c r="I11" s="225"/>
      <c r="J11" s="225"/>
      <c r="K11" s="225"/>
      <c r="L11" s="225"/>
      <c r="M11" s="225"/>
    </row>
    <row r="12" spans="1:34" x14ac:dyDescent="0.25">
      <c r="A12" s="225"/>
      <c r="B12" s="452"/>
      <c r="C12" s="452"/>
      <c r="D12" s="225"/>
      <c r="E12" s="436" t="s">
        <v>41</v>
      </c>
      <c r="F12" s="436"/>
      <c r="G12" s="436"/>
      <c r="H12" s="437" t="s">
        <v>42</v>
      </c>
      <c r="I12" s="437"/>
      <c r="J12" s="437"/>
      <c r="K12" s="438" t="s">
        <v>13</v>
      </c>
      <c r="L12" s="438"/>
      <c r="M12" s="438"/>
    </row>
    <row r="13" spans="1:34" ht="24" x14ac:dyDescent="0.25">
      <c r="A13" s="226" t="s">
        <v>238</v>
      </c>
      <c r="B13" s="227" t="s">
        <v>239</v>
      </c>
      <c r="C13" s="226" t="s">
        <v>44</v>
      </c>
      <c r="D13" s="227" t="s">
        <v>45</v>
      </c>
      <c r="E13" s="228" t="s">
        <v>46</v>
      </c>
      <c r="F13" s="229" t="s">
        <v>47</v>
      </c>
      <c r="G13" s="230" t="s">
        <v>48</v>
      </c>
      <c r="H13" s="231" t="s">
        <v>46</v>
      </c>
      <c r="I13" s="232" t="s">
        <v>49</v>
      </c>
      <c r="J13" s="233" t="s">
        <v>48</v>
      </c>
      <c r="K13" s="234" t="s">
        <v>46</v>
      </c>
      <c r="L13" s="235" t="s">
        <v>49</v>
      </c>
      <c r="M13" s="236" t="s">
        <v>50</v>
      </c>
    </row>
    <row r="14" spans="1:34" x14ac:dyDescent="0.25">
      <c r="A14" s="227"/>
      <c r="B14" s="314"/>
      <c r="C14" s="315"/>
      <c r="D14" s="315"/>
      <c r="E14" s="315"/>
      <c r="F14" s="229"/>
      <c r="G14" s="316"/>
      <c r="H14" s="317"/>
      <c r="I14" s="317"/>
      <c r="J14" s="317"/>
      <c r="K14" s="316"/>
      <c r="L14" s="316"/>
      <c r="M14" s="316"/>
    </row>
    <row r="15" spans="1:34" ht="15.75" x14ac:dyDescent="0.25">
      <c r="A15" s="318"/>
      <c r="B15" s="319" t="s">
        <v>176</v>
      </c>
      <c r="C15" s="319" t="s">
        <v>177</v>
      </c>
      <c r="D15" s="318"/>
      <c r="E15" s="318"/>
      <c r="F15" s="320"/>
      <c r="G15" s="320"/>
      <c r="H15" s="320"/>
      <c r="I15" s="320"/>
      <c r="J15" s="320"/>
      <c r="K15" s="320"/>
      <c r="L15" s="320"/>
      <c r="M15" s="320"/>
    </row>
    <row r="16" spans="1:34" x14ac:dyDescent="0.25">
      <c r="A16" s="318"/>
      <c r="B16" s="321" t="s">
        <v>51</v>
      </c>
      <c r="C16" s="321" t="s">
        <v>52</v>
      </c>
      <c r="D16" s="318"/>
      <c r="E16" s="318"/>
      <c r="F16" s="320"/>
      <c r="G16" s="320"/>
      <c r="H16" s="320"/>
      <c r="I16" s="320"/>
      <c r="J16" s="322">
        <f>SUM(J17:J31)</f>
        <v>417984.67719999992</v>
      </c>
      <c r="K16" s="323"/>
      <c r="L16" s="323"/>
      <c r="M16" s="322">
        <f>SUM(M17:M31)</f>
        <v>417985.0111</v>
      </c>
    </row>
    <row r="17" spans="1:13" ht="60" x14ac:dyDescent="0.25">
      <c r="A17" s="324">
        <v>3</v>
      </c>
      <c r="B17" s="325" t="s">
        <v>243</v>
      </c>
      <c r="C17" s="326" t="s">
        <v>456</v>
      </c>
      <c r="D17" s="327" t="s">
        <v>56</v>
      </c>
      <c r="E17" s="328"/>
      <c r="F17" s="255"/>
      <c r="G17" s="255"/>
      <c r="H17" s="329">
        <v>554.98</v>
      </c>
      <c r="I17" s="330">
        <v>40.770000000000003</v>
      </c>
      <c r="J17" s="330">
        <f>ROUND(I17*H17,2)</f>
        <v>22626.53</v>
      </c>
      <c r="K17" s="331">
        <f>E17+H17</f>
        <v>554.98</v>
      </c>
      <c r="L17" s="331">
        <f>I17</f>
        <v>40.770000000000003</v>
      </c>
      <c r="M17" s="332">
        <f>K17*L17</f>
        <v>22626.534600000003</v>
      </c>
    </row>
    <row r="18" spans="1:13" ht="60" x14ac:dyDescent="0.25">
      <c r="A18" s="324" t="s">
        <v>160</v>
      </c>
      <c r="B18" s="325" t="s">
        <v>240</v>
      </c>
      <c r="C18" s="326" t="s">
        <v>457</v>
      </c>
      <c r="D18" s="327" t="s">
        <v>56</v>
      </c>
      <c r="E18" s="328"/>
      <c r="F18" s="255"/>
      <c r="G18" s="255"/>
      <c r="H18" s="329">
        <v>12</v>
      </c>
      <c r="I18" s="330">
        <v>26.3</v>
      </c>
      <c r="J18" s="330">
        <f>ROUND(I18*H18,2)</f>
        <v>315.60000000000002</v>
      </c>
      <c r="K18" s="331">
        <f t="shared" ref="K18:K46" si="0">E18+H18</f>
        <v>12</v>
      </c>
      <c r="L18" s="331">
        <f t="shared" ref="L18:L46" si="1">I18</f>
        <v>26.3</v>
      </c>
      <c r="M18" s="332">
        <f t="shared" ref="M18:M46" si="2">K18*L18</f>
        <v>315.60000000000002</v>
      </c>
    </row>
    <row r="19" spans="1:13" ht="24" x14ac:dyDescent="0.25">
      <c r="A19" s="324" t="s">
        <v>262</v>
      </c>
      <c r="B19" s="325" t="s">
        <v>458</v>
      </c>
      <c r="C19" s="326" t="s">
        <v>459</v>
      </c>
      <c r="D19" s="327" t="s">
        <v>56</v>
      </c>
      <c r="E19" s="328"/>
      <c r="F19" s="255"/>
      <c r="G19" s="255"/>
      <c r="H19" s="329">
        <v>554.98</v>
      </c>
      <c r="I19" s="330">
        <v>98.64</v>
      </c>
      <c r="J19" s="330">
        <f>H19*I19</f>
        <v>54743.227200000001</v>
      </c>
      <c r="K19" s="331">
        <f t="shared" si="0"/>
        <v>554.98</v>
      </c>
      <c r="L19" s="331">
        <f t="shared" si="1"/>
        <v>98.64</v>
      </c>
      <c r="M19" s="333">
        <f>ROUND(L19*K19,1)</f>
        <v>54743.199999999997</v>
      </c>
    </row>
    <row r="20" spans="1:13" ht="24" x14ac:dyDescent="0.25">
      <c r="A20" s="324">
        <v>1</v>
      </c>
      <c r="B20" s="325" t="s">
        <v>460</v>
      </c>
      <c r="C20" s="326" t="s">
        <v>461</v>
      </c>
      <c r="D20" s="327" t="s">
        <v>462</v>
      </c>
      <c r="E20" s="328"/>
      <c r="F20" s="255"/>
      <c r="G20" s="255"/>
      <c r="H20" s="329">
        <v>12</v>
      </c>
      <c r="I20" s="330">
        <v>40.770000000000003</v>
      </c>
      <c r="J20" s="330">
        <f>H20*I20</f>
        <v>489.24</v>
      </c>
      <c r="K20" s="331">
        <f t="shared" si="0"/>
        <v>12</v>
      </c>
      <c r="L20" s="331">
        <f t="shared" si="1"/>
        <v>40.770000000000003</v>
      </c>
      <c r="M20" s="333">
        <f>ROUND(ROUND(L20,1)*ROUND(K20,1),1)</f>
        <v>489.6</v>
      </c>
    </row>
    <row r="21" spans="1:13" ht="84" x14ac:dyDescent="0.25">
      <c r="A21" s="324" t="s">
        <v>216</v>
      </c>
      <c r="B21" s="325" t="s">
        <v>247</v>
      </c>
      <c r="C21" s="326" t="s">
        <v>463</v>
      </c>
      <c r="D21" s="327" t="s">
        <v>73</v>
      </c>
      <c r="E21" s="328"/>
      <c r="F21" s="255"/>
      <c r="G21" s="255"/>
      <c r="H21" s="329">
        <v>169</v>
      </c>
      <c r="I21" s="330">
        <v>170.98</v>
      </c>
      <c r="J21" s="330">
        <f t="shared" ref="J21:J31" si="3">ROUND(I21*H21,2)</f>
        <v>28895.62</v>
      </c>
      <c r="K21" s="331">
        <f t="shared" si="0"/>
        <v>169</v>
      </c>
      <c r="L21" s="331">
        <f t="shared" si="1"/>
        <v>170.98</v>
      </c>
      <c r="M21" s="332">
        <f t="shared" si="2"/>
        <v>28895.62</v>
      </c>
    </row>
    <row r="22" spans="1:13" ht="84" x14ac:dyDescent="0.25">
      <c r="A22" s="324" t="s">
        <v>259</v>
      </c>
      <c r="B22" s="325" t="s">
        <v>249</v>
      </c>
      <c r="C22" s="326" t="s">
        <v>464</v>
      </c>
      <c r="D22" s="327" t="s">
        <v>73</v>
      </c>
      <c r="E22" s="328"/>
      <c r="F22" s="255"/>
      <c r="G22" s="255"/>
      <c r="H22" s="329">
        <v>172</v>
      </c>
      <c r="I22" s="330">
        <v>147.30000000000001</v>
      </c>
      <c r="J22" s="330">
        <f t="shared" si="3"/>
        <v>25335.599999999999</v>
      </c>
      <c r="K22" s="331">
        <f t="shared" si="0"/>
        <v>172</v>
      </c>
      <c r="L22" s="331">
        <f t="shared" si="1"/>
        <v>147.30000000000001</v>
      </c>
      <c r="M22" s="332">
        <f t="shared" si="2"/>
        <v>25335.600000000002</v>
      </c>
    </row>
    <row r="23" spans="1:13" ht="36" x14ac:dyDescent="0.25">
      <c r="A23" s="324" t="s">
        <v>68</v>
      </c>
      <c r="B23" s="325" t="s">
        <v>465</v>
      </c>
      <c r="C23" s="326" t="s">
        <v>466</v>
      </c>
      <c r="D23" s="327" t="s">
        <v>73</v>
      </c>
      <c r="E23" s="328"/>
      <c r="F23" s="255"/>
      <c r="G23" s="255"/>
      <c r="H23" s="329">
        <v>92</v>
      </c>
      <c r="I23" s="330">
        <v>257.77999999999997</v>
      </c>
      <c r="J23" s="330">
        <f t="shared" si="3"/>
        <v>23715.759999999998</v>
      </c>
      <c r="K23" s="331">
        <f t="shared" si="0"/>
        <v>92</v>
      </c>
      <c r="L23" s="331">
        <f t="shared" si="1"/>
        <v>257.77999999999997</v>
      </c>
      <c r="M23" s="332">
        <f t="shared" si="2"/>
        <v>23715.759999999998</v>
      </c>
    </row>
    <row r="24" spans="1:13" ht="36" x14ac:dyDescent="0.25">
      <c r="A24" s="324" t="s">
        <v>265</v>
      </c>
      <c r="B24" s="325" t="s">
        <v>254</v>
      </c>
      <c r="C24" s="326" t="s">
        <v>467</v>
      </c>
      <c r="D24" s="327" t="s">
        <v>253</v>
      </c>
      <c r="E24" s="328"/>
      <c r="F24" s="255"/>
      <c r="G24" s="255"/>
      <c r="H24" s="329">
        <v>443</v>
      </c>
      <c r="I24" s="330">
        <v>257.77999999999997</v>
      </c>
      <c r="J24" s="330">
        <f t="shared" si="3"/>
        <v>114196.54</v>
      </c>
      <c r="K24" s="331">
        <f t="shared" si="0"/>
        <v>443</v>
      </c>
      <c r="L24" s="331">
        <f t="shared" si="1"/>
        <v>257.77999999999997</v>
      </c>
      <c r="M24" s="332">
        <f t="shared" si="2"/>
        <v>114196.54</v>
      </c>
    </row>
    <row r="25" spans="1:13" ht="48" x14ac:dyDescent="0.25">
      <c r="A25" s="324" t="s">
        <v>271</v>
      </c>
      <c r="B25" s="325" t="s">
        <v>310</v>
      </c>
      <c r="C25" s="326" t="s">
        <v>311</v>
      </c>
      <c r="D25" s="327" t="s">
        <v>253</v>
      </c>
      <c r="E25" s="328"/>
      <c r="F25" s="255"/>
      <c r="G25" s="255"/>
      <c r="H25" s="329">
        <v>47.32</v>
      </c>
      <c r="I25" s="330">
        <v>318.27999999999997</v>
      </c>
      <c r="J25" s="330">
        <f t="shared" si="3"/>
        <v>15061.01</v>
      </c>
      <c r="K25" s="331">
        <f t="shared" si="0"/>
        <v>47.32</v>
      </c>
      <c r="L25" s="331">
        <f t="shared" si="1"/>
        <v>318.27999999999997</v>
      </c>
      <c r="M25" s="332">
        <f t="shared" si="2"/>
        <v>15061.009599999999</v>
      </c>
    </row>
    <row r="26" spans="1:13" ht="24" x14ac:dyDescent="0.25">
      <c r="A26" s="334" t="s">
        <v>274</v>
      </c>
      <c r="B26" s="335" t="s">
        <v>312</v>
      </c>
      <c r="C26" s="336" t="s">
        <v>313</v>
      </c>
      <c r="D26" s="337" t="s">
        <v>83</v>
      </c>
      <c r="E26" s="338"/>
      <c r="F26" s="255"/>
      <c r="G26" s="255"/>
      <c r="H26" s="339">
        <v>85.176000000000002</v>
      </c>
      <c r="I26" s="340">
        <v>190.76</v>
      </c>
      <c r="J26" s="340">
        <f t="shared" si="3"/>
        <v>16248.17</v>
      </c>
      <c r="K26" s="331">
        <f t="shared" si="0"/>
        <v>85.176000000000002</v>
      </c>
      <c r="L26" s="331">
        <f t="shared" si="1"/>
        <v>190.76</v>
      </c>
      <c r="M26" s="332">
        <f t="shared" si="2"/>
        <v>16248.17376</v>
      </c>
    </row>
    <row r="27" spans="1:13" ht="36" x14ac:dyDescent="0.25">
      <c r="A27" s="324" t="s">
        <v>256</v>
      </c>
      <c r="B27" s="325" t="s">
        <v>299</v>
      </c>
      <c r="C27" s="326" t="s">
        <v>300</v>
      </c>
      <c r="D27" s="327" t="s">
        <v>253</v>
      </c>
      <c r="E27" s="328"/>
      <c r="F27" s="255"/>
      <c r="G27" s="255"/>
      <c r="H27" s="329">
        <v>171.86699999999999</v>
      </c>
      <c r="I27" s="330">
        <v>44.72</v>
      </c>
      <c r="J27" s="330">
        <f t="shared" si="3"/>
        <v>7685.89</v>
      </c>
      <c r="K27" s="331">
        <f t="shared" si="0"/>
        <v>171.86699999999999</v>
      </c>
      <c r="L27" s="331">
        <f t="shared" si="1"/>
        <v>44.72</v>
      </c>
      <c r="M27" s="332">
        <f t="shared" si="2"/>
        <v>7685.8922399999992</v>
      </c>
    </row>
    <row r="28" spans="1:13" ht="48" x14ac:dyDescent="0.25">
      <c r="A28" s="324" t="s">
        <v>68</v>
      </c>
      <c r="B28" s="325" t="s">
        <v>296</v>
      </c>
      <c r="C28" s="326" t="s">
        <v>297</v>
      </c>
      <c r="D28" s="327" t="s">
        <v>253</v>
      </c>
      <c r="E28" s="328"/>
      <c r="F28" s="255"/>
      <c r="G28" s="255"/>
      <c r="H28" s="329">
        <v>171.86699999999999</v>
      </c>
      <c r="I28" s="330">
        <v>187.47</v>
      </c>
      <c r="J28" s="330">
        <f t="shared" si="3"/>
        <v>32219.91</v>
      </c>
      <c r="K28" s="331">
        <f t="shared" si="0"/>
        <v>171.86699999999999</v>
      </c>
      <c r="L28" s="331">
        <f t="shared" si="1"/>
        <v>187.47</v>
      </c>
      <c r="M28" s="332">
        <f t="shared" si="2"/>
        <v>32219.906489999998</v>
      </c>
    </row>
    <row r="29" spans="1:13" ht="48" x14ac:dyDescent="0.25">
      <c r="A29" s="324" t="s">
        <v>259</v>
      </c>
      <c r="B29" s="325" t="s">
        <v>302</v>
      </c>
      <c r="C29" s="326" t="s">
        <v>303</v>
      </c>
      <c r="D29" s="327" t="s">
        <v>253</v>
      </c>
      <c r="E29" s="328"/>
      <c r="F29" s="255"/>
      <c r="G29" s="255"/>
      <c r="H29" s="329">
        <v>171.86699999999999</v>
      </c>
      <c r="I29" s="330">
        <v>247.39</v>
      </c>
      <c r="J29" s="330">
        <f t="shared" si="3"/>
        <v>42518.18</v>
      </c>
      <c r="K29" s="331">
        <f t="shared" si="0"/>
        <v>171.86699999999999</v>
      </c>
      <c r="L29" s="331">
        <f t="shared" si="1"/>
        <v>247.39</v>
      </c>
      <c r="M29" s="332">
        <f t="shared" si="2"/>
        <v>42518.177129999996</v>
      </c>
    </row>
    <row r="30" spans="1:13" x14ac:dyDescent="0.25">
      <c r="A30" s="324" t="s">
        <v>262</v>
      </c>
      <c r="B30" s="325" t="s">
        <v>304</v>
      </c>
      <c r="C30" s="326" t="s">
        <v>305</v>
      </c>
      <c r="D30" s="327" t="s">
        <v>253</v>
      </c>
      <c r="E30" s="328"/>
      <c r="F30" s="255"/>
      <c r="G30" s="255"/>
      <c r="H30" s="329">
        <v>171.86699999999999</v>
      </c>
      <c r="I30" s="330">
        <v>11.84</v>
      </c>
      <c r="J30" s="330">
        <f t="shared" si="3"/>
        <v>2034.91</v>
      </c>
      <c r="K30" s="331">
        <f t="shared" si="0"/>
        <v>171.86699999999999</v>
      </c>
      <c r="L30" s="331">
        <f t="shared" si="1"/>
        <v>11.84</v>
      </c>
      <c r="M30" s="332">
        <f t="shared" si="2"/>
        <v>2034.9052799999999</v>
      </c>
    </row>
    <row r="31" spans="1:13" ht="24" x14ac:dyDescent="0.25">
      <c r="A31" s="324" t="s">
        <v>265</v>
      </c>
      <c r="B31" s="325" t="s">
        <v>306</v>
      </c>
      <c r="C31" s="326" t="s">
        <v>307</v>
      </c>
      <c r="D31" s="327" t="s">
        <v>83</v>
      </c>
      <c r="E31" s="328"/>
      <c r="F31" s="255"/>
      <c r="G31" s="255"/>
      <c r="H31" s="329">
        <v>274.98700000000002</v>
      </c>
      <c r="I31" s="330">
        <v>116</v>
      </c>
      <c r="J31" s="330">
        <f t="shared" si="3"/>
        <v>31898.49</v>
      </c>
      <c r="K31" s="331">
        <f t="shared" si="0"/>
        <v>274.98700000000002</v>
      </c>
      <c r="L31" s="331">
        <f t="shared" si="1"/>
        <v>116</v>
      </c>
      <c r="M31" s="332">
        <f t="shared" si="2"/>
        <v>31898.492000000002</v>
      </c>
    </row>
    <row r="32" spans="1:13" x14ac:dyDescent="0.25">
      <c r="A32" s="341"/>
      <c r="B32" s="342" t="s">
        <v>59</v>
      </c>
      <c r="C32" s="342" t="s">
        <v>60</v>
      </c>
      <c r="D32" s="341"/>
      <c r="E32" s="341"/>
      <c r="F32" s="343"/>
      <c r="G32" s="343"/>
      <c r="H32" s="341"/>
      <c r="I32" s="341"/>
      <c r="J32" s="344">
        <f>SUM(J33:J40)</f>
        <v>167186.19000000003</v>
      </c>
      <c r="K32" s="345"/>
      <c r="L32" s="345"/>
      <c r="M32" s="344">
        <f>SUM(M33:M40)</f>
        <v>167186.1942</v>
      </c>
    </row>
    <row r="33" spans="1:13" ht="24" x14ac:dyDescent="0.25">
      <c r="A33" s="324" t="s">
        <v>92</v>
      </c>
      <c r="B33" s="325" t="s">
        <v>179</v>
      </c>
      <c r="C33" s="326" t="s">
        <v>180</v>
      </c>
      <c r="D33" s="327" t="s">
        <v>56</v>
      </c>
      <c r="E33" s="328"/>
      <c r="F33" s="255"/>
      <c r="G33" s="255"/>
      <c r="H33" s="329">
        <v>307.55</v>
      </c>
      <c r="I33" s="330">
        <v>319.88</v>
      </c>
      <c r="J33" s="330">
        <f t="shared" ref="J33:J39" si="4">ROUND(I33*H33,2)</f>
        <v>98379.09</v>
      </c>
      <c r="K33" s="331">
        <f t="shared" si="0"/>
        <v>307.55</v>
      </c>
      <c r="L33" s="331">
        <f t="shared" si="1"/>
        <v>319.88</v>
      </c>
      <c r="M33" s="332">
        <f t="shared" si="2"/>
        <v>98379.093999999997</v>
      </c>
    </row>
    <row r="34" spans="1:13" ht="24" x14ac:dyDescent="0.25">
      <c r="A34" s="324" t="s">
        <v>141</v>
      </c>
      <c r="B34" s="325" t="s">
        <v>468</v>
      </c>
      <c r="C34" s="326" t="s">
        <v>469</v>
      </c>
      <c r="D34" s="327" t="s">
        <v>56</v>
      </c>
      <c r="E34" s="328"/>
      <c r="F34" s="255"/>
      <c r="G34" s="255"/>
      <c r="H34" s="329">
        <v>247.43</v>
      </c>
      <c r="I34" s="330">
        <v>254.14</v>
      </c>
      <c r="J34" s="330">
        <f t="shared" si="4"/>
        <v>62881.86</v>
      </c>
      <c r="K34" s="331">
        <f t="shared" si="0"/>
        <v>247.43</v>
      </c>
      <c r="L34" s="331">
        <f t="shared" si="1"/>
        <v>254.14</v>
      </c>
      <c r="M34" s="332">
        <f t="shared" si="2"/>
        <v>62881.860199999996</v>
      </c>
    </row>
    <row r="35" spans="1:13" ht="24" x14ac:dyDescent="0.25">
      <c r="A35" s="324" t="s">
        <v>123</v>
      </c>
      <c r="B35" s="325" t="s">
        <v>182</v>
      </c>
      <c r="C35" s="326" t="s">
        <v>183</v>
      </c>
      <c r="D35" s="327" t="s">
        <v>56</v>
      </c>
      <c r="E35" s="328"/>
      <c r="F35" s="255"/>
      <c r="G35" s="255"/>
      <c r="H35" s="329">
        <v>12</v>
      </c>
      <c r="I35" s="330">
        <v>155.66999999999999</v>
      </c>
      <c r="J35" s="330">
        <f t="shared" si="4"/>
        <v>1868.04</v>
      </c>
      <c r="K35" s="331">
        <f t="shared" si="0"/>
        <v>12</v>
      </c>
      <c r="L35" s="331">
        <f t="shared" si="1"/>
        <v>155.66999999999999</v>
      </c>
      <c r="M35" s="332">
        <f t="shared" si="2"/>
        <v>1868.04</v>
      </c>
    </row>
    <row r="36" spans="1:13" ht="24" x14ac:dyDescent="0.25">
      <c r="A36" s="324" t="s">
        <v>61</v>
      </c>
      <c r="B36" s="325" t="s">
        <v>470</v>
      </c>
      <c r="C36" s="326" t="s">
        <v>471</v>
      </c>
      <c r="D36" s="327" t="s">
        <v>56</v>
      </c>
      <c r="E36" s="328"/>
      <c r="F36" s="255"/>
      <c r="G36" s="255"/>
      <c r="H36" s="329"/>
      <c r="I36" s="330">
        <v>25.78</v>
      </c>
      <c r="J36" s="330">
        <f t="shared" si="4"/>
        <v>0</v>
      </c>
      <c r="K36" s="331">
        <f t="shared" si="0"/>
        <v>0</v>
      </c>
      <c r="L36" s="331">
        <f t="shared" si="1"/>
        <v>25.78</v>
      </c>
      <c r="M36" s="332">
        <f t="shared" si="2"/>
        <v>0</v>
      </c>
    </row>
    <row r="37" spans="1:13" ht="36" x14ac:dyDescent="0.25">
      <c r="A37" s="324" t="s">
        <v>187</v>
      </c>
      <c r="B37" s="325" t="s">
        <v>188</v>
      </c>
      <c r="C37" s="326" t="s">
        <v>189</v>
      </c>
      <c r="D37" s="327" t="s">
        <v>56</v>
      </c>
      <c r="E37" s="328"/>
      <c r="F37" s="255"/>
      <c r="G37" s="255"/>
      <c r="H37" s="329"/>
      <c r="I37" s="330">
        <v>443.02</v>
      </c>
      <c r="J37" s="330">
        <f t="shared" si="4"/>
        <v>0</v>
      </c>
      <c r="K37" s="331">
        <f t="shared" si="0"/>
        <v>0</v>
      </c>
      <c r="L37" s="331">
        <f t="shared" si="1"/>
        <v>443.02</v>
      </c>
      <c r="M37" s="332">
        <f t="shared" si="2"/>
        <v>0</v>
      </c>
    </row>
    <row r="38" spans="1:13" ht="36" x14ac:dyDescent="0.25">
      <c r="A38" s="324" t="s">
        <v>226</v>
      </c>
      <c r="B38" s="325" t="s">
        <v>472</v>
      </c>
      <c r="C38" s="326" t="s">
        <v>473</v>
      </c>
      <c r="D38" s="327" t="s">
        <v>56</v>
      </c>
      <c r="E38" s="328"/>
      <c r="F38" s="255"/>
      <c r="G38" s="255"/>
      <c r="H38" s="329"/>
      <c r="I38" s="330">
        <v>532.01</v>
      </c>
      <c r="J38" s="330">
        <f t="shared" si="4"/>
        <v>0</v>
      </c>
      <c r="K38" s="331">
        <f t="shared" si="0"/>
        <v>0</v>
      </c>
      <c r="L38" s="331">
        <f t="shared" si="1"/>
        <v>532.01</v>
      </c>
      <c r="M38" s="332">
        <f t="shared" si="2"/>
        <v>0</v>
      </c>
    </row>
    <row r="39" spans="1:13" ht="24" x14ac:dyDescent="0.25">
      <c r="A39" s="324">
        <v>58</v>
      </c>
      <c r="B39" s="325">
        <v>596811220</v>
      </c>
      <c r="C39" s="326" t="s">
        <v>474</v>
      </c>
      <c r="D39" s="327" t="s">
        <v>56</v>
      </c>
      <c r="E39" s="328"/>
      <c r="F39" s="255"/>
      <c r="G39" s="255"/>
      <c r="H39" s="329">
        <v>12</v>
      </c>
      <c r="I39" s="330">
        <v>338.1</v>
      </c>
      <c r="J39" s="330">
        <f t="shared" si="4"/>
        <v>4057.2</v>
      </c>
      <c r="K39" s="331">
        <f t="shared" si="0"/>
        <v>12</v>
      </c>
      <c r="L39" s="331">
        <f t="shared" si="1"/>
        <v>338.1</v>
      </c>
      <c r="M39" s="332">
        <f t="shared" si="2"/>
        <v>4057.2000000000003</v>
      </c>
    </row>
    <row r="40" spans="1:13" x14ac:dyDescent="0.25">
      <c r="A40" s="324">
        <v>59</v>
      </c>
      <c r="B40" s="325" t="s">
        <v>475</v>
      </c>
      <c r="C40" s="326" t="s">
        <v>476</v>
      </c>
      <c r="D40" s="327" t="s">
        <v>462</v>
      </c>
      <c r="E40" s="328"/>
      <c r="F40" s="255"/>
      <c r="G40" s="255"/>
      <c r="H40" s="329"/>
      <c r="I40" s="330">
        <v>240.69</v>
      </c>
      <c r="J40" s="330">
        <f>ROUND(ROUND(I40,1)*ROUND(H40,1),1)</f>
        <v>0</v>
      </c>
      <c r="K40" s="331">
        <f t="shared" si="0"/>
        <v>0</v>
      </c>
      <c r="L40" s="331">
        <f t="shared" si="1"/>
        <v>240.69</v>
      </c>
      <c r="M40" s="332">
        <f t="shared" si="2"/>
        <v>0</v>
      </c>
    </row>
    <row r="41" spans="1:13" x14ac:dyDescent="0.25">
      <c r="A41" s="341"/>
      <c r="B41" s="342" t="s">
        <v>78</v>
      </c>
      <c r="C41" s="342" t="s">
        <v>79</v>
      </c>
      <c r="D41" s="341"/>
      <c r="E41" s="341"/>
      <c r="F41" s="343"/>
      <c r="G41" s="343"/>
      <c r="H41" s="341"/>
      <c r="I41" s="341"/>
      <c r="J41" s="344">
        <f>SUM(J42,J43,J44)</f>
        <v>165910.49</v>
      </c>
      <c r="K41" s="345"/>
      <c r="L41" s="345"/>
      <c r="M41" s="344">
        <f>SUM(M42:M44)</f>
        <v>165910.48376999999</v>
      </c>
    </row>
    <row r="42" spans="1:13" ht="24" x14ac:dyDescent="0.25">
      <c r="A42" s="324">
        <v>68</v>
      </c>
      <c r="B42" s="325" t="s">
        <v>81</v>
      </c>
      <c r="C42" s="326" t="s">
        <v>82</v>
      </c>
      <c r="D42" s="327" t="s">
        <v>83</v>
      </c>
      <c r="E42" s="328"/>
      <c r="F42" s="255"/>
      <c r="G42" s="255"/>
      <c r="H42" s="329">
        <v>436.12400000000002</v>
      </c>
      <c r="I42" s="330">
        <v>194.26</v>
      </c>
      <c r="J42" s="330">
        <f t="shared" ref="J42:J44" si="5">ROUND(I42*H42,2)</f>
        <v>84721.45</v>
      </c>
      <c r="K42" s="331">
        <f t="shared" si="0"/>
        <v>436.12400000000002</v>
      </c>
      <c r="L42" s="331">
        <f t="shared" si="1"/>
        <v>194.26</v>
      </c>
      <c r="M42" s="332">
        <f t="shared" si="2"/>
        <v>84721.448239999998</v>
      </c>
    </row>
    <row r="43" spans="1:13" ht="36" x14ac:dyDescent="0.25">
      <c r="A43" s="324">
        <v>71</v>
      </c>
      <c r="B43" s="325" t="s">
        <v>85</v>
      </c>
      <c r="C43" s="326" t="s">
        <v>86</v>
      </c>
      <c r="D43" s="327" t="s">
        <v>83</v>
      </c>
      <c r="E43" s="328"/>
      <c r="F43" s="255"/>
      <c r="G43" s="255"/>
      <c r="H43" s="329">
        <v>133.19499999999999</v>
      </c>
      <c r="I43" s="330">
        <v>257.77999999999997</v>
      </c>
      <c r="J43" s="330">
        <f t="shared" si="5"/>
        <v>34335.01</v>
      </c>
      <c r="K43" s="331">
        <f t="shared" si="0"/>
        <v>133.19499999999999</v>
      </c>
      <c r="L43" s="331">
        <f t="shared" si="1"/>
        <v>257.77999999999997</v>
      </c>
      <c r="M43" s="332">
        <f t="shared" si="2"/>
        <v>34335.007099999995</v>
      </c>
    </row>
    <row r="44" spans="1:13" ht="36" x14ac:dyDescent="0.25">
      <c r="A44" s="324">
        <v>72</v>
      </c>
      <c r="B44" s="325" t="s">
        <v>431</v>
      </c>
      <c r="C44" s="326" t="s">
        <v>477</v>
      </c>
      <c r="D44" s="327" t="s">
        <v>83</v>
      </c>
      <c r="E44" s="328"/>
      <c r="F44" s="255"/>
      <c r="G44" s="255"/>
      <c r="H44" s="329">
        <v>302.92899999999997</v>
      </c>
      <c r="I44" s="330">
        <v>154.66999999999999</v>
      </c>
      <c r="J44" s="330">
        <f t="shared" si="5"/>
        <v>46854.03</v>
      </c>
      <c r="K44" s="331">
        <f t="shared" si="0"/>
        <v>302.92899999999997</v>
      </c>
      <c r="L44" s="331">
        <f t="shared" si="1"/>
        <v>154.66999999999999</v>
      </c>
      <c r="M44" s="332">
        <f t="shared" si="2"/>
        <v>46854.028429999991</v>
      </c>
    </row>
    <row r="45" spans="1:13" x14ac:dyDescent="0.25">
      <c r="A45" s="341"/>
      <c r="B45" s="342" t="s">
        <v>433</v>
      </c>
      <c r="C45" s="342" t="s">
        <v>434</v>
      </c>
      <c r="D45" s="341"/>
      <c r="E45" s="341"/>
      <c r="F45" s="343"/>
      <c r="G45" s="343"/>
      <c r="H45" s="341"/>
      <c r="I45" s="341"/>
      <c r="J45" s="344">
        <f>J46</f>
        <v>46559.1</v>
      </c>
      <c r="K45" s="345"/>
      <c r="L45" s="345"/>
      <c r="M45" s="345">
        <f>M46</f>
        <v>46559.099880000002</v>
      </c>
    </row>
    <row r="46" spans="1:13" ht="36" x14ac:dyDescent="0.25">
      <c r="A46" s="324" t="s">
        <v>109</v>
      </c>
      <c r="B46" s="325" t="s">
        <v>478</v>
      </c>
      <c r="C46" s="326" t="s">
        <v>479</v>
      </c>
      <c r="D46" s="327" t="s">
        <v>83</v>
      </c>
      <c r="E46" s="328"/>
      <c r="F46" s="255"/>
      <c r="G46" s="255"/>
      <c r="H46" s="329">
        <v>406.91399999999999</v>
      </c>
      <c r="I46" s="330">
        <v>114.42</v>
      </c>
      <c r="J46" s="330">
        <f>ROUND(I46*H46,2)</f>
        <v>46559.1</v>
      </c>
      <c r="K46" s="331">
        <f t="shared" si="0"/>
        <v>406.91399999999999</v>
      </c>
      <c r="L46" s="331">
        <f t="shared" si="1"/>
        <v>114.42</v>
      </c>
      <c r="M46" s="332">
        <f t="shared" si="2"/>
        <v>46559.099880000002</v>
      </c>
    </row>
    <row r="47" spans="1:13" x14ac:dyDescent="0.25">
      <c r="K47" s="346"/>
      <c r="L47" s="347"/>
      <c r="M47" s="347"/>
    </row>
    <row r="48" spans="1:13" ht="15.75" thickBot="1" x14ac:dyDescent="0.3"/>
    <row r="49" spans="1:13" ht="16.5" thickBot="1" x14ac:dyDescent="0.3">
      <c r="A49" s="140"/>
      <c r="B49" s="141"/>
      <c r="C49" s="142" t="s">
        <v>162</v>
      </c>
      <c r="D49" s="143"/>
      <c r="E49" s="144"/>
      <c r="F49" s="310"/>
      <c r="G49" s="146">
        <f>G45+G41+G32+G16</f>
        <v>0</v>
      </c>
      <c r="H49" s="147"/>
      <c r="I49" s="147"/>
      <c r="J49" s="311">
        <f>J45+J41+J32+J16</f>
        <v>797640.45719999995</v>
      </c>
      <c r="K49" s="147"/>
      <c r="L49" s="147"/>
      <c r="M49" s="312">
        <f>M45+M41+M32+M16</f>
        <v>797640.78894999996</v>
      </c>
    </row>
    <row r="50" spans="1:13" ht="15.75" x14ac:dyDescent="0.25">
      <c r="A50" s="150"/>
      <c r="B50" s="151"/>
      <c r="C50" s="152"/>
      <c r="D50" s="153"/>
      <c r="E50" s="154"/>
      <c r="F50" s="313"/>
      <c r="G50" s="156"/>
      <c r="H50" s="157"/>
      <c r="I50" s="158"/>
      <c r="J50" s="159"/>
      <c r="K50" s="160"/>
      <c r="L50" s="160"/>
      <c r="M50" s="161"/>
    </row>
    <row r="51" spans="1:13" ht="15.75" x14ac:dyDescent="0.25">
      <c r="A51" s="162"/>
      <c r="B51" s="21" t="s">
        <v>15</v>
      </c>
      <c r="C51" s="25" t="s">
        <v>163</v>
      </c>
      <c r="D51" s="162"/>
      <c r="E51" s="163"/>
      <c r="F51" s="162"/>
      <c r="G51" s="25" t="s">
        <v>17</v>
      </c>
      <c r="H51" s="157"/>
      <c r="I51" s="164"/>
      <c r="J51" s="159"/>
      <c r="K51" s="26" t="s">
        <v>19</v>
      </c>
      <c r="L51" s="161"/>
      <c r="M51" s="161"/>
    </row>
    <row r="52" spans="1:13" ht="15.75" x14ac:dyDescent="0.25">
      <c r="A52" s="162"/>
      <c r="B52" s="21"/>
      <c r="C52" s="25"/>
      <c r="D52" s="162"/>
      <c r="E52" s="163"/>
      <c r="F52" s="162"/>
      <c r="G52" s="25"/>
      <c r="H52" s="157"/>
      <c r="I52" s="164"/>
      <c r="J52" s="159"/>
      <c r="K52" s="26"/>
      <c r="L52" s="161"/>
      <c r="M52" s="161"/>
    </row>
    <row r="53" spans="1:13" ht="15.75" x14ac:dyDescent="0.25">
      <c r="A53" s="162"/>
      <c r="B53" s="21" t="s">
        <v>16</v>
      </c>
      <c r="C53" s="21" t="s">
        <v>164</v>
      </c>
      <c r="D53" s="162"/>
      <c r="E53" s="163"/>
      <c r="F53" s="162"/>
      <c r="G53" s="21" t="s">
        <v>16</v>
      </c>
      <c r="H53" s="157"/>
      <c r="I53" s="164"/>
      <c r="J53" s="159"/>
      <c r="K53" s="21" t="s">
        <v>16</v>
      </c>
      <c r="L53" s="161"/>
      <c r="M53" s="161"/>
    </row>
  </sheetData>
  <mergeCells count="5">
    <mergeCell ref="B11:D11"/>
    <mergeCell ref="B12:C12"/>
    <mergeCell ref="E12:G12"/>
    <mergeCell ref="H12:J12"/>
    <mergeCell ref="K12:M12"/>
  </mergeCells>
  <conditionalFormatting sqref="AB1:AH1 A1:Z1">
    <cfRule type="cellIs" dxfId="3" priority="3" stopIfTrue="1" operator="lessThan">
      <formula>0</formula>
    </cfRule>
  </conditionalFormatting>
  <conditionalFormatting sqref="D3">
    <cfRule type="cellIs" dxfId="2" priority="1" stopIfTrue="1" operator="lessThan">
      <formula>0</formula>
    </cfRule>
  </conditionalFormatting>
  <pageMargins left="0.7" right="0.7" top="0.78740157499999996" bottom="0.78740157499999996" header="0.3" footer="0.3"/>
  <pageSetup paperSize="9" scale="73" fitToHeight="0" orientation="landscape" r:id="rId1"/>
  <rowBreaks count="2" manualBreakCount="2">
    <brk id="24" max="12" man="1"/>
    <brk id="44" max="12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1F941-F86C-44EB-8B5D-83853F583FED}">
  <dimension ref="A1:AH72"/>
  <sheetViews>
    <sheetView view="pageBreakPreview" topLeftCell="A45" zoomScale="60" zoomScaleNormal="100" workbookViewId="0">
      <selection activeCell="R16" sqref="R16"/>
    </sheetView>
  </sheetViews>
  <sheetFormatPr defaultRowHeight="15" x14ac:dyDescent="0.25"/>
  <cols>
    <col min="3" max="3" width="37" customWidth="1"/>
    <col min="7" max="7" width="10.85546875" bestFit="1" customWidth="1"/>
    <col min="10" max="10" width="18.42578125" bestFit="1" customWidth="1"/>
    <col min="13" max="13" width="18.42578125" bestFit="1" customWidth="1"/>
  </cols>
  <sheetData>
    <row r="1" spans="1:34" s="43" customFormat="1" ht="12.75" x14ac:dyDescent="0.2">
      <c r="A1" s="39"/>
      <c r="B1" s="39"/>
      <c r="C1" s="39"/>
      <c r="D1" s="39"/>
      <c r="E1" s="40"/>
      <c r="F1" s="39"/>
      <c r="G1" s="41"/>
      <c r="H1" s="39"/>
      <c r="I1" s="39"/>
      <c r="J1" s="39"/>
      <c r="K1" s="39"/>
      <c r="L1" s="39"/>
      <c r="M1" s="39"/>
      <c r="N1" s="39"/>
      <c r="O1" s="42"/>
      <c r="P1" s="42"/>
      <c r="Q1" s="42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</row>
    <row r="2" spans="1:34" s="43" customFormat="1" ht="15.75" x14ac:dyDescent="0.25">
      <c r="A2" s="4"/>
      <c r="B2" s="44"/>
      <c r="C2" s="2" t="s">
        <v>0</v>
      </c>
      <c r="D2" s="3" t="s">
        <v>20</v>
      </c>
      <c r="E2" s="45"/>
      <c r="F2" s="5"/>
      <c r="G2" s="46"/>
      <c r="H2" s="47"/>
      <c r="I2" s="47"/>
      <c r="J2" s="47"/>
      <c r="K2" s="48"/>
      <c r="L2" s="48"/>
      <c r="M2" s="48"/>
      <c r="N2" s="47"/>
      <c r="O2" s="49"/>
      <c r="P2" s="50"/>
      <c r="Q2" s="49"/>
      <c r="R2" s="47"/>
      <c r="S2" s="48"/>
      <c r="T2" s="47"/>
      <c r="U2" s="48"/>
      <c r="V2" s="47"/>
      <c r="W2" s="48"/>
      <c r="X2" s="47"/>
      <c r="Y2" s="48"/>
      <c r="Z2" s="47"/>
      <c r="AA2" s="48"/>
      <c r="AB2" s="47"/>
      <c r="AC2" s="48"/>
      <c r="AD2" s="47"/>
      <c r="AE2" s="51"/>
      <c r="AF2" s="52"/>
      <c r="AG2" s="53"/>
      <c r="AH2" s="54"/>
    </row>
    <row r="3" spans="1:34" s="43" customFormat="1" ht="15.75" x14ac:dyDescent="0.25">
      <c r="A3" s="4"/>
      <c r="B3" s="44"/>
      <c r="C3" s="2" t="s">
        <v>1</v>
      </c>
      <c r="D3" s="3" t="s">
        <v>21</v>
      </c>
      <c r="E3" s="45"/>
      <c r="F3" s="5"/>
      <c r="G3" s="46"/>
      <c r="H3" s="47"/>
      <c r="I3" s="47"/>
      <c r="J3" s="47"/>
      <c r="K3" s="48"/>
      <c r="L3" s="48"/>
      <c r="M3" s="48"/>
      <c r="N3" s="47"/>
      <c r="O3" s="49"/>
      <c r="P3" s="50"/>
      <c r="Q3" s="49"/>
      <c r="R3" s="47"/>
      <c r="S3" s="48"/>
      <c r="T3" s="47"/>
      <c r="U3" s="48"/>
      <c r="V3" s="47"/>
      <c r="W3" s="48"/>
      <c r="X3" s="47"/>
      <c r="Y3" s="48"/>
      <c r="Z3" s="47"/>
      <c r="AA3" s="48"/>
      <c r="AB3" s="47"/>
      <c r="AC3" s="48"/>
      <c r="AD3" s="47"/>
      <c r="AE3" s="51"/>
      <c r="AF3" s="52"/>
      <c r="AG3" s="53"/>
      <c r="AH3" s="54"/>
    </row>
    <row r="4" spans="1:34" s="43" customFormat="1" ht="15.75" x14ac:dyDescent="0.25">
      <c r="A4" s="4"/>
      <c r="B4" s="44"/>
      <c r="C4" s="7" t="s">
        <v>2</v>
      </c>
      <c r="D4" s="8" t="s">
        <v>23</v>
      </c>
      <c r="E4" s="45"/>
      <c r="F4" s="5"/>
      <c r="G4" s="46"/>
      <c r="H4" s="47"/>
      <c r="I4" s="47"/>
      <c r="J4" s="47"/>
      <c r="K4" s="48"/>
      <c r="L4" s="48"/>
      <c r="M4" s="48"/>
      <c r="N4" s="47"/>
      <c r="O4" s="49"/>
      <c r="P4" s="50"/>
      <c r="Q4" s="49"/>
      <c r="R4" s="47"/>
      <c r="S4" s="48"/>
      <c r="T4" s="47"/>
      <c r="U4" s="48"/>
      <c r="V4" s="47"/>
      <c r="W4" s="48"/>
      <c r="X4" s="47"/>
      <c r="Y4" s="48"/>
      <c r="Z4" s="47"/>
      <c r="AA4" s="48"/>
      <c r="AB4" s="47"/>
      <c r="AC4" s="48"/>
      <c r="AD4" s="47"/>
      <c r="AE4" s="51"/>
      <c r="AF4" s="52"/>
      <c r="AG4" s="53"/>
      <c r="AH4" s="54"/>
    </row>
    <row r="5" spans="1:34" s="43" customFormat="1" ht="15.75" x14ac:dyDescent="0.25">
      <c r="A5" s="44"/>
      <c r="B5" s="44"/>
      <c r="C5" s="7" t="s">
        <v>3</v>
      </c>
      <c r="D5" s="9" t="s">
        <v>22</v>
      </c>
      <c r="E5" s="55"/>
      <c r="F5" s="56"/>
      <c r="G5" s="46"/>
      <c r="H5" s="57"/>
      <c r="I5" s="57"/>
      <c r="J5" s="57"/>
      <c r="K5" s="58"/>
      <c r="L5" s="58"/>
      <c r="M5" s="58"/>
      <c r="N5" s="57"/>
      <c r="O5" s="59"/>
      <c r="P5" s="60"/>
      <c r="Q5" s="59"/>
      <c r="R5" s="57"/>
      <c r="S5" s="58"/>
      <c r="T5" s="57"/>
      <c r="U5" s="58"/>
      <c r="V5" s="57"/>
      <c r="W5" s="58"/>
      <c r="X5" s="57"/>
      <c r="Y5" s="58"/>
      <c r="Z5" s="57"/>
      <c r="AA5" s="58"/>
      <c r="AB5" s="57"/>
      <c r="AC5" s="58"/>
      <c r="AD5" s="57"/>
      <c r="AE5" s="61"/>
      <c r="AF5" s="62"/>
      <c r="AG5" s="63"/>
      <c r="AH5" s="64"/>
    </row>
    <row r="6" spans="1:34" s="43" customFormat="1" ht="15.75" x14ac:dyDescent="0.25">
      <c r="A6" s="44"/>
      <c r="B6" s="44"/>
      <c r="C6" s="2" t="s">
        <v>4</v>
      </c>
      <c r="D6" s="12" t="s">
        <v>5</v>
      </c>
      <c r="E6" s="55"/>
      <c r="F6" s="56"/>
      <c r="G6" s="46"/>
      <c r="H6" s="57"/>
      <c r="I6" s="57"/>
      <c r="J6" s="57"/>
      <c r="K6" s="58"/>
      <c r="L6" s="58"/>
      <c r="M6" s="58"/>
      <c r="N6" s="57"/>
      <c r="O6" s="59"/>
      <c r="P6" s="60"/>
      <c r="Q6" s="59"/>
      <c r="R6" s="57"/>
      <c r="S6" s="58"/>
      <c r="T6" s="57"/>
      <c r="U6" s="58"/>
      <c r="V6" s="57"/>
      <c r="W6" s="58"/>
      <c r="X6" s="57"/>
      <c r="Y6" s="58"/>
      <c r="Z6" s="57"/>
      <c r="AA6" s="58"/>
      <c r="AB6" s="57"/>
      <c r="AC6" s="58"/>
      <c r="AD6" s="57"/>
      <c r="AE6" s="61"/>
      <c r="AF6" s="62"/>
      <c r="AG6" s="63"/>
      <c r="AH6" s="64"/>
    </row>
    <row r="7" spans="1:34" s="43" customFormat="1" ht="15.75" x14ac:dyDescent="0.25">
      <c r="A7" s="44"/>
      <c r="B7" s="44"/>
      <c r="C7" s="2" t="s">
        <v>6</v>
      </c>
      <c r="D7" s="12" t="s">
        <v>7</v>
      </c>
      <c r="E7" s="55"/>
      <c r="F7" s="56"/>
      <c r="G7" s="46"/>
      <c r="H7" s="57"/>
      <c r="I7" s="57"/>
      <c r="J7" s="57"/>
      <c r="K7" s="58"/>
      <c r="L7" s="58"/>
      <c r="M7" s="58"/>
      <c r="N7" s="57"/>
      <c r="O7" s="59"/>
      <c r="P7" s="60"/>
      <c r="Q7" s="59"/>
      <c r="R7" s="57"/>
      <c r="S7" s="58"/>
      <c r="T7" s="57"/>
      <c r="U7" s="58"/>
      <c r="V7" s="57"/>
      <c r="W7" s="58"/>
      <c r="X7" s="57"/>
      <c r="Y7" s="58"/>
      <c r="Z7" s="57"/>
      <c r="AA7" s="58"/>
      <c r="AB7" s="57"/>
      <c r="AC7" s="58"/>
      <c r="AD7" s="57"/>
      <c r="AE7" s="61"/>
      <c r="AF7" s="62"/>
      <c r="AG7" s="63"/>
      <c r="AH7" s="64"/>
    </row>
    <row r="8" spans="1:34" ht="18" x14ac:dyDescent="0.25">
      <c r="B8" s="429" t="s">
        <v>524</v>
      </c>
    </row>
    <row r="9" spans="1:34" ht="18" x14ac:dyDescent="0.25">
      <c r="B9" s="429"/>
    </row>
    <row r="10" spans="1:34" ht="15.75" x14ac:dyDescent="0.25">
      <c r="A10" s="348"/>
      <c r="B10" s="453" t="s">
        <v>480</v>
      </c>
      <c r="C10" s="453"/>
      <c r="D10" s="453"/>
      <c r="E10" s="453"/>
      <c r="F10" s="453"/>
      <c r="G10" s="453"/>
      <c r="H10" s="453"/>
      <c r="I10" s="453"/>
      <c r="J10" s="453"/>
      <c r="K10" s="453"/>
      <c r="L10" s="453"/>
      <c r="M10" s="453"/>
    </row>
    <row r="11" spans="1:34" x14ac:dyDescent="0.25">
      <c r="A11" s="349"/>
      <c r="B11" s="454"/>
      <c r="C11" s="454"/>
      <c r="D11" s="349"/>
      <c r="E11" s="455" t="s">
        <v>41</v>
      </c>
      <c r="F11" s="455"/>
      <c r="G11" s="455"/>
      <c r="H11" s="456" t="s">
        <v>42</v>
      </c>
      <c r="I11" s="456"/>
      <c r="J11" s="456"/>
      <c r="K11" s="457" t="s">
        <v>13</v>
      </c>
      <c r="L11" s="457"/>
      <c r="M11" s="457"/>
    </row>
    <row r="12" spans="1:34" ht="24" x14ac:dyDescent="0.25">
      <c r="A12" s="226" t="s">
        <v>238</v>
      </c>
      <c r="B12" s="226" t="s">
        <v>239</v>
      </c>
      <c r="C12" s="226" t="s">
        <v>44</v>
      </c>
      <c r="D12" s="226" t="s">
        <v>45</v>
      </c>
      <c r="E12" s="350" t="s">
        <v>46</v>
      </c>
      <c r="F12" s="351" t="s">
        <v>47</v>
      </c>
      <c r="G12" s="230" t="s">
        <v>48</v>
      </c>
      <c r="H12" s="231" t="s">
        <v>46</v>
      </c>
      <c r="I12" s="232" t="s">
        <v>49</v>
      </c>
      <c r="J12" s="233" t="s">
        <v>48</v>
      </c>
      <c r="K12" s="234" t="s">
        <v>46</v>
      </c>
      <c r="L12" s="235" t="s">
        <v>49</v>
      </c>
      <c r="M12" s="236" t="s">
        <v>50</v>
      </c>
    </row>
    <row r="13" spans="1:34" x14ac:dyDescent="0.25">
      <c r="A13" s="352"/>
      <c r="B13" s="352"/>
      <c r="C13" s="353" t="s">
        <v>481</v>
      </c>
      <c r="D13" s="352"/>
      <c r="E13" s="354"/>
      <c r="F13" s="355"/>
      <c r="G13" s="356"/>
      <c r="H13" s="357"/>
      <c r="I13" s="358"/>
      <c r="J13" s="359">
        <f>SUM(J14:J21)</f>
        <v>-11128.405759999983</v>
      </c>
      <c r="K13" s="357"/>
      <c r="L13" s="358"/>
      <c r="M13" s="359">
        <f>SUM(M14:M21)</f>
        <v>-11128.405759999983</v>
      </c>
    </row>
    <row r="14" spans="1:34" ht="36" x14ac:dyDescent="0.25">
      <c r="A14" s="360"/>
      <c r="B14" s="361" t="s">
        <v>482</v>
      </c>
      <c r="C14" s="362" t="s">
        <v>483</v>
      </c>
      <c r="D14" s="363" t="s">
        <v>56</v>
      </c>
      <c r="E14" s="364"/>
      <c r="F14" s="364"/>
      <c r="G14" s="364"/>
      <c r="H14" s="365">
        <v>115.9</v>
      </c>
      <c r="I14" s="365">
        <f>183*0.95</f>
        <v>173.85</v>
      </c>
      <c r="J14" s="366">
        <f>H14*I14</f>
        <v>20149.215</v>
      </c>
      <c r="K14" s="367">
        <f>E14+H14</f>
        <v>115.9</v>
      </c>
      <c r="L14" s="367">
        <f>183*0.95</f>
        <v>173.85</v>
      </c>
      <c r="M14" s="368">
        <f>K14*L14</f>
        <v>20149.215</v>
      </c>
    </row>
    <row r="15" spans="1:34" ht="48" x14ac:dyDescent="0.25">
      <c r="A15" s="360"/>
      <c r="B15" s="361" t="s">
        <v>484</v>
      </c>
      <c r="C15" s="369" t="s">
        <v>485</v>
      </c>
      <c r="D15" s="363" t="s">
        <v>56</v>
      </c>
      <c r="E15" s="364"/>
      <c r="F15" s="364"/>
      <c r="G15" s="364"/>
      <c r="H15" s="365">
        <v>71.900000000000006</v>
      </c>
      <c r="I15" s="365">
        <v>315.11</v>
      </c>
      <c r="J15" s="366">
        <f t="shared" ref="J15:J21" si="0">H15*I15</f>
        <v>22656.409000000003</v>
      </c>
      <c r="K15" s="367">
        <f t="shared" ref="K15:K64" si="1">E15+H15</f>
        <v>71.900000000000006</v>
      </c>
      <c r="L15" s="367">
        <v>315.11</v>
      </c>
      <c r="M15" s="368">
        <f t="shared" ref="M15:M21" si="2">K15*L15</f>
        <v>22656.409000000003</v>
      </c>
    </row>
    <row r="16" spans="1:34" ht="72" x14ac:dyDescent="0.25">
      <c r="A16" s="370" t="s">
        <v>51</v>
      </c>
      <c r="B16" s="371" t="s">
        <v>486</v>
      </c>
      <c r="C16" s="369" t="s">
        <v>487</v>
      </c>
      <c r="D16" s="370" t="s">
        <v>56</v>
      </c>
      <c r="E16" s="364"/>
      <c r="F16" s="364"/>
      <c r="G16" s="364"/>
      <c r="H16" s="372">
        <v>46.2</v>
      </c>
      <c r="I16" s="365">
        <v>46.03</v>
      </c>
      <c r="J16" s="366">
        <f t="shared" si="0"/>
        <v>2126.5860000000002</v>
      </c>
      <c r="K16" s="367">
        <f t="shared" si="1"/>
        <v>46.2</v>
      </c>
      <c r="L16" s="367">
        <v>46.03</v>
      </c>
      <c r="M16" s="368">
        <f t="shared" si="2"/>
        <v>2126.5860000000002</v>
      </c>
    </row>
    <row r="17" spans="1:13" ht="60" x14ac:dyDescent="0.25">
      <c r="A17" s="370" t="s">
        <v>59</v>
      </c>
      <c r="B17" s="371" t="s">
        <v>245</v>
      </c>
      <c r="C17" s="369" t="s">
        <v>488</v>
      </c>
      <c r="D17" s="370" t="s">
        <v>56</v>
      </c>
      <c r="E17" s="364"/>
      <c r="F17" s="364"/>
      <c r="G17" s="364"/>
      <c r="H17" s="372">
        <v>-46.375999999999998</v>
      </c>
      <c r="I17" s="365">
        <v>39.46</v>
      </c>
      <c r="J17" s="373">
        <f t="shared" si="0"/>
        <v>-1829.9969599999999</v>
      </c>
      <c r="K17" s="367">
        <f t="shared" si="1"/>
        <v>-46.375999999999998</v>
      </c>
      <c r="L17" s="367">
        <v>39.46</v>
      </c>
      <c r="M17" s="374">
        <f t="shared" si="2"/>
        <v>-1829.9969599999999</v>
      </c>
    </row>
    <row r="18" spans="1:13" ht="60" x14ac:dyDescent="0.25">
      <c r="A18" s="370" t="s">
        <v>108</v>
      </c>
      <c r="B18" s="371" t="s">
        <v>54</v>
      </c>
      <c r="C18" s="369" t="s">
        <v>55</v>
      </c>
      <c r="D18" s="370" t="s">
        <v>56</v>
      </c>
      <c r="E18" s="364"/>
      <c r="F18" s="364"/>
      <c r="G18" s="364"/>
      <c r="H18" s="372">
        <v>-71.671999999999997</v>
      </c>
      <c r="I18" s="365">
        <v>55.24</v>
      </c>
      <c r="J18" s="373">
        <f t="shared" si="0"/>
        <v>-3959.1612799999998</v>
      </c>
      <c r="K18" s="367">
        <f t="shared" si="1"/>
        <v>-71.671999999999997</v>
      </c>
      <c r="L18" s="367">
        <v>55.24</v>
      </c>
      <c r="M18" s="374">
        <f t="shared" si="2"/>
        <v>-3959.1612799999998</v>
      </c>
    </row>
    <row r="19" spans="1:13" ht="24" x14ac:dyDescent="0.25">
      <c r="A19" s="370" t="s">
        <v>123</v>
      </c>
      <c r="B19" s="371" t="s">
        <v>62</v>
      </c>
      <c r="C19" s="369" t="s">
        <v>63</v>
      </c>
      <c r="D19" s="370" t="s">
        <v>56</v>
      </c>
      <c r="E19" s="364"/>
      <c r="F19" s="364"/>
      <c r="G19" s="364"/>
      <c r="H19" s="372">
        <v>-71.671999999999997</v>
      </c>
      <c r="I19" s="365">
        <v>18.04</v>
      </c>
      <c r="J19" s="373">
        <f t="shared" si="0"/>
        <v>-1292.9628799999998</v>
      </c>
      <c r="K19" s="367">
        <f t="shared" si="1"/>
        <v>-71.671999999999997</v>
      </c>
      <c r="L19" s="367">
        <v>18.04</v>
      </c>
      <c r="M19" s="374">
        <f t="shared" si="2"/>
        <v>-1292.9628799999998</v>
      </c>
    </row>
    <row r="20" spans="1:13" ht="48" x14ac:dyDescent="0.25">
      <c r="A20" s="370" t="s">
        <v>101</v>
      </c>
      <c r="B20" s="371" t="s">
        <v>185</v>
      </c>
      <c r="C20" s="369" t="s">
        <v>186</v>
      </c>
      <c r="D20" s="370" t="s">
        <v>56</v>
      </c>
      <c r="E20" s="364"/>
      <c r="F20" s="364"/>
      <c r="G20" s="364"/>
      <c r="H20" s="372">
        <v>-71.671999999999997</v>
      </c>
      <c r="I20" s="365">
        <v>396.71</v>
      </c>
      <c r="J20" s="373">
        <f t="shared" si="0"/>
        <v>-28432.999119999997</v>
      </c>
      <c r="K20" s="367">
        <f t="shared" si="1"/>
        <v>-71.671999999999997</v>
      </c>
      <c r="L20" s="367">
        <v>396.71</v>
      </c>
      <c r="M20" s="374">
        <f t="shared" si="2"/>
        <v>-28432.999119999997</v>
      </c>
    </row>
    <row r="21" spans="1:13" ht="48" x14ac:dyDescent="0.25">
      <c r="A21" s="370" t="s">
        <v>116</v>
      </c>
      <c r="B21" s="371" t="s">
        <v>188</v>
      </c>
      <c r="C21" s="369" t="s">
        <v>189</v>
      </c>
      <c r="D21" s="370" t="s">
        <v>56</v>
      </c>
      <c r="E21" s="364"/>
      <c r="F21" s="364"/>
      <c r="G21" s="364"/>
      <c r="H21" s="372">
        <v>-46.375999999999998</v>
      </c>
      <c r="I21" s="365">
        <v>443.02</v>
      </c>
      <c r="J21" s="373">
        <f t="shared" si="0"/>
        <v>-20545.495519999997</v>
      </c>
      <c r="K21" s="367">
        <f t="shared" si="1"/>
        <v>-46.375999999999998</v>
      </c>
      <c r="L21" s="367">
        <v>443.02</v>
      </c>
      <c r="M21" s="374">
        <f t="shared" si="2"/>
        <v>-20545.495519999997</v>
      </c>
    </row>
    <row r="22" spans="1:13" ht="24" x14ac:dyDescent="0.25">
      <c r="A22" s="375"/>
      <c r="B22" s="376"/>
      <c r="C22" s="377" t="s">
        <v>489</v>
      </c>
      <c r="D22" s="375"/>
      <c r="E22" s="378"/>
      <c r="F22" s="378"/>
      <c r="G22" s="378"/>
      <c r="H22" s="379"/>
      <c r="I22" s="380"/>
      <c r="J22" s="381">
        <f>SUM(J23:J35)</f>
        <v>57485.294220000003</v>
      </c>
      <c r="K22" s="382"/>
      <c r="L22" s="383"/>
      <c r="M22" s="381">
        <f>SUM(M23:M35)</f>
        <v>57485.294220000003</v>
      </c>
    </row>
    <row r="23" spans="1:13" ht="48" x14ac:dyDescent="0.25">
      <c r="A23" s="360"/>
      <c r="B23" s="361" t="s">
        <v>484</v>
      </c>
      <c r="C23" s="369" t="s">
        <v>485</v>
      </c>
      <c r="D23" s="363" t="s">
        <v>56</v>
      </c>
      <c r="E23" s="364"/>
      <c r="F23" s="364"/>
      <c r="G23" s="364"/>
      <c r="H23" s="365">
        <v>58.8</v>
      </c>
      <c r="I23" s="365">
        <v>315.11</v>
      </c>
      <c r="J23" s="366">
        <f t="shared" ref="J23:J25" si="3">H23*I23</f>
        <v>18528.468000000001</v>
      </c>
      <c r="K23" s="367">
        <f t="shared" si="1"/>
        <v>58.8</v>
      </c>
      <c r="L23" s="367">
        <v>315.11</v>
      </c>
      <c r="M23" s="368">
        <f t="shared" ref="M23:M25" si="4">K23*L23</f>
        <v>18528.468000000001</v>
      </c>
    </row>
    <row r="24" spans="1:13" ht="48" x14ac:dyDescent="0.25">
      <c r="A24" s="360">
        <v>36</v>
      </c>
      <c r="B24" s="371" t="s">
        <v>185</v>
      </c>
      <c r="C24" s="362" t="s">
        <v>186</v>
      </c>
      <c r="D24" s="363" t="s">
        <v>56</v>
      </c>
      <c r="E24" s="364"/>
      <c r="F24" s="364"/>
      <c r="G24" s="364"/>
      <c r="H24" s="365">
        <v>80.171999999999997</v>
      </c>
      <c r="I24" s="365">
        <v>396.71</v>
      </c>
      <c r="J24" s="366">
        <f t="shared" si="3"/>
        <v>31805.034119999997</v>
      </c>
      <c r="K24" s="367">
        <f t="shared" si="1"/>
        <v>80.171999999999997</v>
      </c>
      <c r="L24" s="367">
        <v>396.71</v>
      </c>
      <c r="M24" s="368">
        <f t="shared" si="4"/>
        <v>31805.034119999997</v>
      </c>
    </row>
    <row r="25" spans="1:13" ht="48" x14ac:dyDescent="0.25">
      <c r="A25" s="360">
        <v>37</v>
      </c>
      <c r="B25" s="371" t="s">
        <v>188</v>
      </c>
      <c r="C25" s="362" t="s">
        <v>189</v>
      </c>
      <c r="D25" s="363" t="s">
        <v>56</v>
      </c>
      <c r="E25" s="364"/>
      <c r="F25" s="364"/>
      <c r="G25" s="364"/>
      <c r="H25" s="365">
        <v>80.171999999999997</v>
      </c>
      <c r="I25" s="365">
        <v>443.02</v>
      </c>
      <c r="J25" s="366">
        <f t="shared" si="3"/>
        <v>35517.799439999995</v>
      </c>
      <c r="K25" s="367">
        <f t="shared" si="1"/>
        <v>80.171999999999997</v>
      </c>
      <c r="L25" s="367">
        <v>443.02</v>
      </c>
      <c r="M25" s="368">
        <f t="shared" si="4"/>
        <v>35517.799439999995</v>
      </c>
    </row>
    <row r="26" spans="1:13" ht="24" x14ac:dyDescent="0.25">
      <c r="A26" s="360">
        <v>35</v>
      </c>
      <c r="B26" s="371" t="s">
        <v>62</v>
      </c>
      <c r="C26" s="362" t="s">
        <v>63</v>
      </c>
      <c r="D26" s="363" t="s">
        <v>56</v>
      </c>
      <c r="E26" s="364"/>
      <c r="F26" s="364"/>
      <c r="G26" s="364"/>
      <c r="H26" s="365">
        <v>80.171999999999997</v>
      </c>
      <c r="I26" s="365">
        <v>18.04</v>
      </c>
      <c r="J26" s="366">
        <f>H26*I26</f>
        <v>1446.30288</v>
      </c>
      <c r="K26" s="367">
        <f t="shared" si="1"/>
        <v>80.171999999999997</v>
      </c>
      <c r="L26" s="367">
        <v>18.04</v>
      </c>
      <c r="M26" s="368">
        <f>K26*L26</f>
        <v>1446.30288</v>
      </c>
    </row>
    <row r="27" spans="1:13" ht="24" x14ac:dyDescent="0.25">
      <c r="A27" s="361"/>
      <c r="B27" s="361"/>
      <c r="C27" s="362" t="s">
        <v>490</v>
      </c>
      <c r="D27" s="363" t="s">
        <v>203</v>
      </c>
      <c r="E27" s="364"/>
      <c r="F27" s="364"/>
      <c r="G27" s="364"/>
      <c r="H27" s="365">
        <v>0</v>
      </c>
      <c r="I27" s="365">
        <v>854.89</v>
      </c>
      <c r="J27" s="366">
        <f>H27*I27</f>
        <v>0</v>
      </c>
      <c r="K27" s="367">
        <v>0</v>
      </c>
      <c r="L27" s="367">
        <v>854.89</v>
      </c>
      <c r="M27" s="368">
        <f>K27*L27</f>
        <v>0</v>
      </c>
    </row>
    <row r="28" spans="1:13" ht="36" x14ac:dyDescent="0.25">
      <c r="A28" s="384" t="s">
        <v>65</v>
      </c>
      <c r="B28" s="385" t="s">
        <v>491</v>
      </c>
      <c r="C28" s="386" t="s">
        <v>492</v>
      </c>
      <c r="D28" s="384" t="s">
        <v>203</v>
      </c>
      <c r="E28" s="364"/>
      <c r="F28" s="364"/>
      <c r="G28" s="364"/>
      <c r="H28" s="387">
        <v>1</v>
      </c>
      <c r="I28" s="387">
        <v>1801.85</v>
      </c>
      <c r="J28" s="366">
        <f t="shared" ref="J28:J35" si="5">H28*I28</f>
        <v>1801.85</v>
      </c>
      <c r="K28" s="367">
        <f t="shared" si="1"/>
        <v>1</v>
      </c>
      <c r="L28" s="388">
        <v>1801.85</v>
      </c>
      <c r="M28" s="368">
        <f t="shared" ref="M28:M35" si="6">K28*L28</f>
        <v>1801.85</v>
      </c>
    </row>
    <row r="29" spans="1:13" ht="36" x14ac:dyDescent="0.25">
      <c r="A29" s="370" t="s">
        <v>184</v>
      </c>
      <c r="B29" s="371" t="s">
        <v>493</v>
      </c>
      <c r="C29" s="369" t="s">
        <v>494</v>
      </c>
      <c r="D29" s="370" t="s">
        <v>203</v>
      </c>
      <c r="E29" s="364"/>
      <c r="F29" s="364"/>
      <c r="G29" s="364"/>
      <c r="H29" s="372">
        <v>1</v>
      </c>
      <c r="I29" s="389">
        <v>260.41000000000003</v>
      </c>
      <c r="J29" s="366">
        <f t="shared" si="5"/>
        <v>260.41000000000003</v>
      </c>
      <c r="K29" s="367">
        <f t="shared" si="1"/>
        <v>1</v>
      </c>
      <c r="L29" s="390">
        <v>260.41000000000003</v>
      </c>
      <c r="M29" s="368">
        <f t="shared" si="6"/>
        <v>260.41000000000003</v>
      </c>
    </row>
    <row r="30" spans="1:13" ht="24" x14ac:dyDescent="0.25">
      <c r="A30" s="370" t="s">
        <v>233</v>
      </c>
      <c r="B30" s="371" t="s">
        <v>495</v>
      </c>
      <c r="C30" s="369" t="s">
        <v>496</v>
      </c>
      <c r="D30" s="370" t="s">
        <v>497</v>
      </c>
      <c r="E30" s="364"/>
      <c r="F30" s="364"/>
      <c r="G30" s="364"/>
      <c r="H30" s="372">
        <v>0</v>
      </c>
      <c r="I30" s="389">
        <v>2564.6799999999998</v>
      </c>
      <c r="J30" s="366">
        <f t="shared" si="5"/>
        <v>0</v>
      </c>
      <c r="K30" s="367">
        <f t="shared" si="1"/>
        <v>0</v>
      </c>
      <c r="L30" s="390">
        <v>2564.6799999999998</v>
      </c>
      <c r="M30" s="368">
        <f t="shared" si="6"/>
        <v>0</v>
      </c>
    </row>
    <row r="31" spans="1:13" ht="60" x14ac:dyDescent="0.25">
      <c r="A31" s="370" t="s">
        <v>96</v>
      </c>
      <c r="B31" s="371" t="s">
        <v>76</v>
      </c>
      <c r="C31" s="369" t="s">
        <v>77</v>
      </c>
      <c r="D31" s="370" t="s">
        <v>73</v>
      </c>
      <c r="E31" s="364"/>
      <c r="F31" s="364"/>
      <c r="G31" s="364"/>
      <c r="H31" s="372">
        <v>-84.32</v>
      </c>
      <c r="I31" s="389">
        <v>87.65</v>
      </c>
      <c r="J31" s="373">
        <f t="shared" si="5"/>
        <v>-7390.6480000000001</v>
      </c>
      <c r="K31" s="367">
        <f t="shared" si="1"/>
        <v>-84.32</v>
      </c>
      <c r="L31" s="390">
        <v>87.65</v>
      </c>
      <c r="M31" s="374">
        <f t="shared" si="6"/>
        <v>-7390.6480000000001</v>
      </c>
    </row>
    <row r="32" spans="1:13" ht="36" x14ac:dyDescent="0.25">
      <c r="A32" s="370" t="s">
        <v>388</v>
      </c>
      <c r="B32" s="371" t="s">
        <v>191</v>
      </c>
      <c r="C32" s="369" t="s">
        <v>192</v>
      </c>
      <c r="D32" s="370" t="s">
        <v>73</v>
      </c>
      <c r="E32" s="364"/>
      <c r="F32" s="364"/>
      <c r="G32" s="364"/>
      <c r="H32" s="372">
        <v>-168.64</v>
      </c>
      <c r="I32" s="389">
        <v>32.22</v>
      </c>
      <c r="J32" s="373">
        <f t="shared" si="5"/>
        <v>-5433.5807999999997</v>
      </c>
      <c r="K32" s="367">
        <f t="shared" si="1"/>
        <v>-168.64</v>
      </c>
      <c r="L32" s="390">
        <v>32.22</v>
      </c>
      <c r="M32" s="374">
        <f t="shared" si="6"/>
        <v>-5433.5807999999997</v>
      </c>
    </row>
    <row r="33" spans="1:13" ht="24" x14ac:dyDescent="0.25">
      <c r="A33" s="370" t="s">
        <v>391</v>
      </c>
      <c r="B33" s="371" t="s">
        <v>71</v>
      </c>
      <c r="C33" s="369" t="s">
        <v>72</v>
      </c>
      <c r="D33" s="370" t="s">
        <v>73</v>
      </c>
      <c r="E33" s="364"/>
      <c r="F33" s="364"/>
      <c r="G33" s="364"/>
      <c r="H33" s="372">
        <v>-168.64</v>
      </c>
      <c r="I33" s="389">
        <v>72.34</v>
      </c>
      <c r="J33" s="373">
        <f t="shared" si="5"/>
        <v>-12199.417599999999</v>
      </c>
      <c r="K33" s="367">
        <f t="shared" si="1"/>
        <v>-168.64</v>
      </c>
      <c r="L33" s="390">
        <v>72.34</v>
      </c>
      <c r="M33" s="374">
        <f t="shared" si="6"/>
        <v>-12199.417599999999</v>
      </c>
    </row>
    <row r="34" spans="1:13" ht="48" x14ac:dyDescent="0.25">
      <c r="A34" s="370" t="s">
        <v>97</v>
      </c>
      <c r="B34" s="371" t="s">
        <v>427</v>
      </c>
      <c r="C34" s="369" t="s">
        <v>428</v>
      </c>
      <c r="D34" s="370" t="s">
        <v>203</v>
      </c>
      <c r="E34" s="364"/>
      <c r="F34" s="364"/>
      <c r="G34" s="364"/>
      <c r="H34" s="372">
        <v>-2</v>
      </c>
      <c r="I34" s="389">
        <v>1657.22</v>
      </c>
      <c r="J34" s="373">
        <f t="shared" si="5"/>
        <v>-3314.44</v>
      </c>
      <c r="K34" s="367">
        <f t="shared" si="1"/>
        <v>-2</v>
      </c>
      <c r="L34" s="390">
        <v>1657.22</v>
      </c>
      <c r="M34" s="374">
        <f t="shared" si="6"/>
        <v>-3314.44</v>
      </c>
    </row>
    <row r="35" spans="1:13" ht="48" x14ac:dyDescent="0.25">
      <c r="A35" s="370" t="s">
        <v>399</v>
      </c>
      <c r="B35" s="371" t="s">
        <v>85</v>
      </c>
      <c r="C35" s="369" t="s">
        <v>86</v>
      </c>
      <c r="D35" s="370" t="s">
        <v>83</v>
      </c>
      <c r="E35" s="364"/>
      <c r="F35" s="364"/>
      <c r="G35" s="364"/>
      <c r="H35" s="372">
        <v>-13.718999999999999</v>
      </c>
      <c r="I35" s="389">
        <v>257.77999999999997</v>
      </c>
      <c r="J35" s="373">
        <f t="shared" si="5"/>
        <v>-3536.4838199999995</v>
      </c>
      <c r="K35" s="367">
        <f t="shared" si="1"/>
        <v>-13.718999999999999</v>
      </c>
      <c r="L35" s="390">
        <v>257.77999999999997</v>
      </c>
      <c r="M35" s="374">
        <f t="shared" si="6"/>
        <v>-3536.4838199999995</v>
      </c>
    </row>
    <row r="36" spans="1:13" x14ac:dyDescent="0.25">
      <c r="A36" s="391"/>
      <c r="B36" s="391"/>
      <c r="C36" s="392" t="s">
        <v>498</v>
      </c>
      <c r="D36" s="391"/>
      <c r="E36" s="378"/>
      <c r="F36" s="378"/>
      <c r="G36" s="378"/>
      <c r="H36" s="393"/>
      <c r="I36" s="393"/>
      <c r="J36" s="394">
        <f>SUM(J37:J42)</f>
        <v>-62987.216</v>
      </c>
      <c r="K36" s="395"/>
      <c r="L36" s="395"/>
      <c r="M36" s="394">
        <f>SUM(M37:M42)</f>
        <v>-62987.216</v>
      </c>
    </row>
    <row r="37" spans="1:13" ht="24" x14ac:dyDescent="0.25">
      <c r="A37" s="384" t="s">
        <v>92</v>
      </c>
      <c r="B37" s="385" t="s">
        <v>499</v>
      </c>
      <c r="C37" s="386" t="s">
        <v>500</v>
      </c>
      <c r="D37" s="384" t="s">
        <v>203</v>
      </c>
      <c r="E37" s="364"/>
      <c r="F37" s="364"/>
      <c r="G37" s="364"/>
      <c r="H37" s="387">
        <v>22</v>
      </c>
      <c r="I37" s="365">
        <v>143.36000000000001</v>
      </c>
      <c r="J37" s="373">
        <f t="shared" ref="J37:J42" si="7">H37*I37</f>
        <v>3153.92</v>
      </c>
      <c r="K37" s="367">
        <f t="shared" si="1"/>
        <v>22</v>
      </c>
      <c r="L37" s="367">
        <v>143.36000000000001</v>
      </c>
      <c r="M37" s="374">
        <f t="shared" ref="M37:M42" si="8">K37*L37</f>
        <v>3153.92</v>
      </c>
    </row>
    <row r="38" spans="1:13" ht="48" x14ac:dyDescent="0.25">
      <c r="A38" s="370" t="s">
        <v>117</v>
      </c>
      <c r="B38" s="371" t="s">
        <v>501</v>
      </c>
      <c r="C38" s="369" t="s">
        <v>502</v>
      </c>
      <c r="D38" s="370" t="s">
        <v>203</v>
      </c>
      <c r="E38" s="364"/>
      <c r="F38" s="364"/>
      <c r="G38" s="364"/>
      <c r="H38" s="372">
        <v>22</v>
      </c>
      <c r="I38" s="365">
        <v>457.7</v>
      </c>
      <c r="J38" s="373">
        <f t="shared" si="7"/>
        <v>10069.4</v>
      </c>
      <c r="K38" s="367">
        <f t="shared" si="1"/>
        <v>22</v>
      </c>
      <c r="L38" s="367">
        <v>457.7</v>
      </c>
      <c r="M38" s="374">
        <f t="shared" si="8"/>
        <v>10069.4</v>
      </c>
    </row>
    <row r="39" spans="1:13" ht="24" x14ac:dyDescent="0.25">
      <c r="A39" s="370" t="s">
        <v>121</v>
      </c>
      <c r="B39" s="371" t="s">
        <v>71</v>
      </c>
      <c r="C39" s="369" t="s">
        <v>72</v>
      </c>
      <c r="D39" s="370" t="s">
        <v>73</v>
      </c>
      <c r="E39" s="364"/>
      <c r="F39" s="364"/>
      <c r="G39" s="364"/>
      <c r="H39" s="372">
        <v>-513.6</v>
      </c>
      <c r="I39" s="365">
        <v>72.34</v>
      </c>
      <c r="J39" s="373">
        <f t="shared" si="7"/>
        <v>-37153.824000000001</v>
      </c>
      <c r="K39" s="367">
        <f t="shared" si="1"/>
        <v>-513.6</v>
      </c>
      <c r="L39" s="367">
        <v>72.34</v>
      </c>
      <c r="M39" s="374">
        <f t="shared" si="8"/>
        <v>-37153.824000000001</v>
      </c>
    </row>
    <row r="40" spans="1:13" ht="36" x14ac:dyDescent="0.25">
      <c r="A40" s="370" t="s">
        <v>119</v>
      </c>
      <c r="B40" s="371" t="s">
        <v>191</v>
      </c>
      <c r="C40" s="369" t="s">
        <v>192</v>
      </c>
      <c r="D40" s="370" t="s">
        <v>73</v>
      </c>
      <c r="E40" s="364"/>
      <c r="F40" s="364"/>
      <c r="G40" s="364"/>
      <c r="H40" s="372">
        <v>-513.6</v>
      </c>
      <c r="I40" s="365">
        <v>32.22</v>
      </c>
      <c r="J40" s="373">
        <f t="shared" si="7"/>
        <v>-16548.191999999999</v>
      </c>
      <c r="K40" s="367">
        <f t="shared" si="1"/>
        <v>-513.6</v>
      </c>
      <c r="L40" s="367">
        <v>32.22</v>
      </c>
      <c r="M40" s="374">
        <f t="shared" si="8"/>
        <v>-16548.191999999999</v>
      </c>
    </row>
    <row r="41" spans="1:13" ht="60" x14ac:dyDescent="0.25">
      <c r="A41" s="370" t="s">
        <v>126</v>
      </c>
      <c r="B41" s="371" t="s">
        <v>76</v>
      </c>
      <c r="C41" s="369" t="s">
        <v>77</v>
      </c>
      <c r="D41" s="370" t="s">
        <v>73</v>
      </c>
      <c r="E41" s="364"/>
      <c r="F41" s="364"/>
      <c r="G41" s="364"/>
      <c r="H41" s="372">
        <v>-256.8</v>
      </c>
      <c r="I41" s="365">
        <v>87.65</v>
      </c>
      <c r="J41" s="373">
        <f t="shared" si="7"/>
        <v>-22508.520000000004</v>
      </c>
      <c r="K41" s="367">
        <f t="shared" si="1"/>
        <v>-256.8</v>
      </c>
      <c r="L41" s="367">
        <v>87.65</v>
      </c>
      <c r="M41" s="374">
        <f t="shared" si="8"/>
        <v>-22508.520000000004</v>
      </c>
    </row>
    <row r="42" spans="1:13" ht="48" x14ac:dyDescent="0.25">
      <c r="A42" s="370" t="s">
        <v>96</v>
      </c>
      <c r="B42" s="371" t="s">
        <v>427</v>
      </c>
      <c r="C42" s="369" t="s">
        <v>428</v>
      </c>
      <c r="D42" s="370" t="s">
        <v>203</v>
      </c>
      <c r="E42" s="364"/>
      <c r="F42" s="364"/>
      <c r="G42" s="364"/>
      <c r="H42" s="372">
        <v>-6</v>
      </c>
      <c r="I42" s="365"/>
      <c r="J42" s="373">
        <f t="shared" si="7"/>
        <v>0</v>
      </c>
      <c r="K42" s="367">
        <f t="shared" si="1"/>
        <v>-6</v>
      </c>
      <c r="L42" s="367"/>
      <c r="M42" s="374">
        <f t="shared" si="8"/>
        <v>0</v>
      </c>
    </row>
    <row r="43" spans="1:13" x14ac:dyDescent="0.25">
      <c r="A43" s="391"/>
      <c r="B43" s="391"/>
      <c r="C43" s="392" t="s">
        <v>503</v>
      </c>
      <c r="D43" s="391"/>
      <c r="E43" s="378"/>
      <c r="F43" s="378"/>
      <c r="G43" s="378"/>
      <c r="H43" s="393"/>
      <c r="I43" s="393"/>
      <c r="J43" s="394">
        <f>SUM(J44:J45)</f>
        <v>12335.880000000001</v>
      </c>
      <c r="K43" s="395"/>
      <c r="L43" s="395"/>
      <c r="M43" s="394">
        <f>SUM(M44:M45)</f>
        <v>12335.880000000001</v>
      </c>
    </row>
    <row r="44" spans="1:13" ht="48" x14ac:dyDescent="0.25">
      <c r="A44" s="361" t="s">
        <v>256</v>
      </c>
      <c r="B44" s="361" t="s">
        <v>504</v>
      </c>
      <c r="C44" s="361" t="s">
        <v>505</v>
      </c>
      <c r="D44" s="361" t="s">
        <v>73</v>
      </c>
      <c r="E44" s="364"/>
      <c r="F44" s="364"/>
      <c r="G44" s="364"/>
      <c r="H44" s="389">
        <v>50</v>
      </c>
      <c r="I44" s="389">
        <v>202.02</v>
      </c>
      <c r="J44" s="373">
        <f t="shared" ref="J44:J45" si="9">H44*I44</f>
        <v>10101</v>
      </c>
      <c r="K44" s="367">
        <f t="shared" si="1"/>
        <v>50</v>
      </c>
      <c r="L44" s="390">
        <v>202.02</v>
      </c>
      <c r="M44" s="374">
        <f t="shared" ref="M44:M45" si="10">K44*L44</f>
        <v>10101</v>
      </c>
    </row>
    <row r="45" spans="1:13" ht="36" x14ac:dyDescent="0.25">
      <c r="A45" s="361" t="s">
        <v>259</v>
      </c>
      <c r="B45" s="361" t="s">
        <v>506</v>
      </c>
      <c r="C45" s="361" t="s">
        <v>507</v>
      </c>
      <c r="D45" s="361" t="s">
        <v>253</v>
      </c>
      <c r="E45" s="364"/>
      <c r="F45" s="364"/>
      <c r="G45" s="364"/>
      <c r="H45" s="389">
        <v>24</v>
      </c>
      <c r="I45" s="389">
        <v>93.12</v>
      </c>
      <c r="J45" s="373">
        <f t="shared" si="9"/>
        <v>2234.88</v>
      </c>
      <c r="K45" s="367">
        <f t="shared" si="1"/>
        <v>24</v>
      </c>
      <c r="L45" s="390">
        <v>93.12</v>
      </c>
      <c r="M45" s="374">
        <f t="shared" si="10"/>
        <v>2234.88</v>
      </c>
    </row>
    <row r="46" spans="1:13" x14ac:dyDescent="0.25">
      <c r="A46" s="391"/>
      <c r="B46" s="391"/>
      <c r="C46" s="392" t="s">
        <v>508</v>
      </c>
      <c r="D46" s="391"/>
      <c r="E46" s="378"/>
      <c r="F46" s="378"/>
      <c r="G46" s="378"/>
      <c r="H46" s="393"/>
      <c r="I46" s="393"/>
      <c r="J46" s="394">
        <f>SUM(J47:J52)</f>
        <v>64356.790000000015</v>
      </c>
      <c r="K46" s="395"/>
      <c r="L46" s="395"/>
      <c r="M46" s="394">
        <f>SUM(M47:M52)</f>
        <v>64357.640000000021</v>
      </c>
    </row>
    <row r="47" spans="1:13" x14ac:dyDescent="0.25">
      <c r="A47" s="361"/>
      <c r="B47" s="361"/>
      <c r="C47" s="361" t="s">
        <v>509</v>
      </c>
      <c r="D47" s="361" t="s">
        <v>510</v>
      </c>
      <c r="E47" s="364"/>
      <c r="F47" s="364"/>
      <c r="G47" s="364"/>
      <c r="H47" s="389">
        <v>1</v>
      </c>
      <c r="I47" s="389">
        <v>82929</v>
      </c>
      <c r="J47" s="373">
        <f t="shared" ref="J47:J52" si="11">H47*I47</f>
        <v>82929</v>
      </c>
      <c r="K47" s="367">
        <f t="shared" si="1"/>
        <v>1</v>
      </c>
      <c r="L47" s="390">
        <v>82929.850000000006</v>
      </c>
      <c r="M47" s="374">
        <f t="shared" ref="M47:M52" si="12">K47*L47</f>
        <v>82929.850000000006</v>
      </c>
    </row>
    <row r="48" spans="1:13" x14ac:dyDescent="0.25">
      <c r="A48" s="361"/>
      <c r="B48" s="361"/>
      <c r="C48" s="361" t="s">
        <v>511</v>
      </c>
      <c r="D48" s="361" t="s">
        <v>510</v>
      </c>
      <c r="E48" s="364"/>
      <c r="F48" s="364"/>
      <c r="G48" s="364"/>
      <c r="H48" s="389">
        <v>1</v>
      </c>
      <c r="I48" s="389">
        <v>493.21</v>
      </c>
      <c r="J48" s="373">
        <f t="shared" si="11"/>
        <v>493.21</v>
      </c>
      <c r="K48" s="367">
        <f t="shared" si="1"/>
        <v>1</v>
      </c>
      <c r="L48" s="390">
        <v>493.21</v>
      </c>
      <c r="M48" s="374">
        <f t="shared" si="12"/>
        <v>493.21</v>
      </c>
    </row>
    <row r="49" spans="1:13" ht="24" x14ac:dyDescent="0.25">
      <c r="A49" s="361" t="s">
        <v>112</v>
      </c>
      <c r="B49" s="361" t="s">
        <v>354</v>
      </c>
      <c r="C49" s="361" t="s">
        <v>355</v>
      </c>
      <c r="D49" s="361" t="s">
        <v>203</v>
      </c>
      <c r="E49" s="364"/>
      <c r="F49" s="364"/>
      <c r="G49" s="364"/>
      <c r="H49" s="389">
        <v>15</v>
      </c>
      <c r="I49" s="389">
        <v>414.29</v>
      </c>
      <c r="J49" s="373">
        <f t="shared" si="11"/>
        <v>6214.35</v>
      </c>
      <c r="K49" s="367">
        <f t="shared" si="1"/>
        <v>15</v>
      </c>
      <c r="L49" s="390">
        <v>414.29</v>
      </c>
      <c r="M49" s="374">
        <f t="shared" si="12"/>
        <v>6214.35</v>
      </c>
    </row>
    <row r="50" spans="1:13" ht="36" x14ac:dyDescent="0.25">
      <c r="A50" s="361" t="s">
        <v>234</v>
      </c>
      <c r="B50" s="361" t="s">
        <v>352</v>
      </c>
      <c r="C50" s="361" t="s">
        <v>353</v>
      </c>
      <c r="D50" s="361" t="s">
        <v>203</v>
      </c>
      <c r="E50" s="364"/>
      <c r="F50" s="364"/>
      <c r="G50" s="364"/>
      <c r="H50" s="389">
        <v>15</v>
      </c>
      <c r="I50" s="389">
        <v>840.43</v>
      </c>
      <c r="J50" s="373">
        <f t="shared" si="11"/>
        <v>12606.449999999999</v>
      </c>
      <c r="K50" s="367">
        <f t="shared" si="1"/>
        <v>15</v>
      </c>
      <c r="L50" s="390">
        <v>840.43</v>
      </c>
      <c r="M50" s="374">
        <f t="shared" si="12"/>
        <v>12606.449999999999</v>
      </c>
    </row>
    <row r="51" spans="1:13" ht="48" x14ac:dyDescent="0.25">
      <c r="A51" s="361" t="s">
        <v>103</v>
      </c>
      <c r="B51" s="361" t="s">
        <v>362</v>
      </c>
      <c r="C51" s="361" t="s">
        <v>363</v>
      </c>
      <c r="D51" s="361" t="s">
        <v>203</v>
      </c>
      <c r="E51" s="364"/>
      <c r="F51" s="364"/>
      <c r="G51" s="364"/>
      <c r="H51" s="389">
        <v>-2</v>
      </c>
      <c r="I51" s="389">
        <v>410.35</v>
      </c>
      <c r="J51" s="373">
        <f t="shared" si="11"/>
        <v>-820.7</v>
      </c>
      <c r="K51" s="367">
        <f t="shared" si="1"/>
        <v>-2</v>
      </c>
      <c r="L51" s="390">
        <v>410.35</v>
      </c>
      <c r="M51" s="374">
        <f t="shared" si="12"/>
        <v>-820.7</v>
      </c>
    </row>
    <row r="52" spans="1:13" ht="24" x14ac:dyDescent="0.25">
      <c r="A52" s="361" t="s">
        <v>152</v>
      </c>
      <c r="B52" s="361" t="s">
        <v>364</v>
      </c>
      <c r="C52" s="361" t="s">
        <v>365</v>
      </c>
      <c r="D52" s="361" t="s">
        <v>203</v>
      </c>
      <c r="E52" s="364"/>
      <c r="F52" s="364"/>
      <c r="G52" s="364"/>
      <c r="H52" s="389">
        <v>-2</v>
      </c>
      <c r="I52" s="389">
        <v>18532.759999999998</v>
      </c>
      <c r="J52" s="373">
        <f t="shared" si="11"/>
        <v>-37065.519999999997</v>
      </c>
      <c r="K52" s="367">
        <f t="shared" si="1"/>
        <v>-2</v>
      </c>
      <c r="L52" s="390">
        <v>18532.759999999998</v>
      </c>
      <c r="M52" s="374">
        <f t="shared" si="12"/>
        <v>-37065.519999999997</v>
      </c>
    </row>
    <row r="53" spans="1:13" x14ac:dyDescent="0.25">
      <c r="A53" s="391"/>
      <c r="B53" s="391"/>
      <c r="C53" s="392" t="s">
        <v>157</v>
      </c>
      <c r="D53" s="391"/>
      <c r="E53" s="378"/>
      <c r="F53" s="378"/>
      <c r="G53" s="378"/>
      <c r="H53" s="393"/>
      <c r="I53" s="393"/>
      <c r="J53" s="394">
        <f>SUM(J54:J56)</f>
        <v>44758.490399999995</v>
      </c>
      <c r="K53" s="395"/>
      <c r="L53" s="395"/>
      <c r="M53" s="394">
        <f>SUM(M54:M56)</f>
        <v>44758.490399999995</v>
      </c>
    </row>
    <row r="54" spans="1:13" ht="24" x14ac:dyDescent="0.25">
      <c r="A54" s="361" t="s">
        <v>118</v>
      </c>
      <c r="B54" s="361" t="s">
        <v>370</v>
      </c>
      <c r="C54" s="361" t="s">
        <v>371</v>
      </c>
      <c r="D54" s="361" t="s">
        <v>73</v>
      </c>
      <c r="E54" s="364"/>
      <c r="F54" s="364"/>
      <c r="G54" s="364"/>
      <c r="H54" s="389">
        <v>257.38</v>
      </c>
      <c r="I54" s="389">
        <v>67.08</v>
      </c>
      <c r="J54" s="373">
        <f t="shared" ref="J54:J56" si="13">H54*I54</f>
        <v>17265.0504</v>
      </c>
      <c r="K54" s="367">
        <f t="shared" si="1"/>
        <v>257.38</v>
      </c>
      <c r="L54" s="390">
        <v>67.08</v>
      </c>
      <c r="M54" s="374">
        <f t="shared" ref="M54:M56" si="14">K54*L54</f>
        <v>17265.0504</v>
      </c>
    </row>
    <row r="55" spans="1:13" ht="24" x14ac:dyDescent="0.25">
      <c r="A55" s="361" t="s">
        <v>226</v>
      </c>
      <c r="B55" s="361" t="s">
        <v>512</v>
      </c>
      <c r="C55" s="361" t="s">
        <v>513</v>
      </c>
      <c r="D55" s="361" t="s">
        <v>203</v>
      </c>
      <c r="E55" s="364"/>
      <c r="F55" s="364"/>
      <c r="G55" s="364"/>
      <c r="H55" s="389">
        <v>26</v>
      </c>
      <c r="I55" s="389">
        <v>322.23</v>
      </c>
      <c r="J55" s="373">
        <f t="shared" si="13"/>
        <v>8377.98</v>
      </c>
      <c r="K55" s="367">
        <f t="shared" si="1"/>
        <v>26</v>
      </c>
      <c r="L55" s="390">
        <v>322.23</v>
      </c>
      <c r="M55" s="374">
        <f t="shared" si="14"/>
        <v>8377.98</v>
      </c>
    </row>
    <row r="56" spans="1:13" ht="48" x14ac:dyDescent="0.25">
      <c r="A56" s="361" t="s">
        <v>141</v>
      </c>
      <c r="B56" s="361" t="s">
        <v>514</v>
      </c>
      <c r="C56" s="361" t="s">
        <v>515</v>
      </c>
      <c r="D56" s="361" t="s">
        <v>203</v>
      </c>
      <c r="E56" s="364"/>
      <c r="F56" s="364"/>
      <c r="G56" s="364"/>
      <c r="H56" s="389">
        <v>26</v>
      </c>
      <c r="I56" s="389">
        <v>735.21</v>
      </c>
      <c r="J56" s="373">
        <f t="shared" si="13"/>
        <v>19115.46</v>
      </c>
      <c r="K56" s="367">
        <f t="shared" si="1"/>
        <v>26</v>
      </c>
      <c r="L56" s="390">
        <v>735.21</v>
      </c>
      <c r="M56" s="374">
        <f t="shared" si="14"/>
        <v>19115.46</v>
      </c>
    </row>
    <row r="57" spans="1:13" x14ac:dyDescent="0.25">
      <c r="A57" s="391"/>
      <c r="B57" s="391"/>
      <c r="C57" s="392" t="s">
        <v>516</v>
      </c>
      <c r="D57" s="391"/>
      <c r="E57" s="378"/>
      <c r="F57" s="378"/>
      <c r="G57" s="378"/>
      <c r="H57" s="393"/>
      <c r="I57" s="393"/>
      <c r="J57" s="394">
        <f>SUM(J58:J59)</f>
        <v>14803.056</v>
      </c>
      <c r="K57" s="395"/>
      <c r="L57" s="395"/>
      <c r="M57" s="394">
        <f>SUM(M58:M59)</f>
        <v>14803.056</v>
      </c>
    </row>
    <row r="58" spans="1:13" ht="48" x14ac:dyDescent="0.25">
      <c r="A58" s="361" t="s">
        <v>256</v>
      </c>
      <c r="B58" s="361" t="s">
        <v>504</v>
      </c>
      <c r="C58" s="361" t="s">
        <v>505</v>
      </c>
      <c r="D58" s="361" t="s">
        <v>73</v>
      </c>
      <c r="E58" s="364"/>
      <c r="F58" s="364"/>
      <c r="G58" s="364"/>
      <c r="H58" s="389">
        <v>60</v>
      </c>
      <c r="I58" s="389">
        <v>202.02</v>
      </c>
      <c r="J58" s="373">
        <f t="shared" ref="J58:J59" si="15">H58*I58</f>
        <v>12121.2</v>
      </c>
      <c r="K58" s="367">
        <f t="shared" si="1"/>
        <v>60</v>
      </c>
      <c r="L58" s="390">
        <v>202.02</v>
      </c>
      <c r="M58" s="374">
        <f t="shared" ref="M58:M59" si="16">K58*L58</f>
        <v>12121.2</v>
      </c>
    </row>
    <row r="59" spans="1:13" ht="36" x14ac:dyDescent="0.25">
      <c r="A59" s="361" t="s">
        <v>259</v>
      </c>
      <c r="B59" s="361" t="s">
        <v>506</v>
      </c>
      <c r="C59" s="361" t="s">
        <v>507</v>
      </c>
      <c r="D59" s="361" t="s">
        <v>253</v>
      </c>
      <c r="E59" s="364"/>
      <c r="F59" s="364"/>
      <c r="G59" s="364"/>
      <c r="H59" s="389">
        <v>28.8</v>
      </c>
      <c r="I59" s="389">
        <v>93.12</v>
      </c>
      <c r="J59" s="373">
        <f t="shared" si="15"/>
        <v>2681.8560000000002</v>
      </c>
      <c r="K59" s="367">
        <f t="shared" si="1"/>
        <v>28.8</v>
      </c>
      <c r="L59" s="390">
        <v>93.12</v>
      </c>
      <c r="M59" s="374">
        <f t="shared" si="16"/>
        <v>2681.8560000000002</v>
      </c>
    </row>
    <row r="60" spans="1:13" x14ac:dyDescent="0.25">
      <c r="A60" s="391"/>
      <c r="B60" s="391"/>
      <c r="C60" s="396" t="s">
        <v>517</v>
      </c>
      <c r="D60" s="391"/>
      <c r="E60" s="378"/>
      <c r="F60" s="378"/>
      <c r="G60" s="378"/>
      <c r="H60" s="393"/>
      <c r="I60" s="393"/>
      <c r="J60" s="394">
        <f>SUM(J61:J64)</f>
        <v>601407.1356922444</v>
      </c>
      <c r="K60" s="395"/>
      <c r="L60" s="395"/>
      <c r="M60" s="394">
        <f>SUM(M61:M64)</f>
        <v>601407.1356922444</v>
      </c>
    </row>
    <row r="61" spans="1:13" ht="36" x14ac:dyDescent="0.25">
      <c r="A61" s="361" t="s">
        <v>256</v>
      </c>
      <c r="B61" s="361" t="s">
        <v>299</v>
      </c>
      <c r="C61" s="361" t="s">
        <v>300</v>
      </c>
      <c r="D61" s="361" t="s">
        <v>253</v>
      </c>
      <c r="E61" s="364"/>
      <c r="F61" s="364"/>
      <c r="G61" s="364"/>
      <c r="H61" s="397">
        <v>1228.4895287993322</v>
      </c>
      <c r="I61" s="389">
        <v>44.72</v>
      </c>
      <c r="J61" s="373">
        <f t="shared" ref="J61:J64" si="17">H61*I61</f>
        <v>54938.051727906139</v>
      </c>
      <c r="K61" s="367">
        <f t="shared" si="1"/>
        <v>1228.4895287993322</v>
      </c>
      <c r="L61" s="390">
        <v>44.72</v>
      </c>
      <c r="M61" s="374">
        <f t="shared" ref="M61:M64" si="18">K61*L61</f>
        <v>54938.051727906139</v>
      </c>
    </row>
    <row r="62" spans="1:13" ht="60" x14ac:dyDescent="0.25">
      <c r="A62" s="361" t="s">
        <v>259</v>
      </c>
      <c r="B62" s="361" t="s">
        <v>302</v>
      </c>
      <c r="C62" s="361" t="s">
        <v>303</v>
      </c>
      <c r="D62" s="361" t="s">
        <v>253</v>
      </c>
      <c r="E62" s="364"/>
      <c r="F62" s="364"/>
      <c r="G62" s="364"/>
      <c r="H62" s="397">
        <v>1228.4895287993322</v>
      </c>
      <c r="I62" s="389">
        <v>247.39</v>
      </c>
      <c r="J62" s="373">
        <f t="shared" si="17"/>
        <v>303916.02452966676</v>
      </c>
      <c r="K62" s="367">
        <f t="shared" si="1"/>
        <v>1228.4895287993322</v>
      </c>
      <c r="L62" s="390">
        <v>247.39</v>
      </c>
      <c r="M62" s="374">
        <f t="shared" si="18"/>
        <v>303916.02452966676</v>
      </c>
    </row>
    <row r="63" spans="1:13" ht="24" x14ac:dyDescent="0.25">
      <c r="A63" s="361" t="s">
        <v>262</v>
      </c>
      <c r="B63" s="361" t="s">
        <v>304</v>
      </c>
      <c r="C63" s="361" t="s">
        <v>305</v>
      </c>
      <c r="D63" s="361" t="s">
        <v>253</v>
      </c>
      <c r="E63" s="364"/>
      <c r="F63" s="364"/>
      <c r="G63" s="364"/>
      <c r="H63" s="397">
        <v>1228.4895287993322</v>
      </c>
      <c r="I63" s="389">
        <v>11.84</v>
      </c>
      <c r="J63" s="373">
        <f t="shared" si="17"/>
        <v>14545.316020984093</v>
      </c>
      <c r="K63" s="367">
        <f t="shared" si="1"/>
        <v>1228.4895287993322</v>
      </c>
      <c r="L63" s="390">
        <v>11.84</v>
      </c>
      <c r="M63" s="374">
        <f t="shared" si="18"/>
        <v>14545.316020984093</v>
      </c>
    </row>
    <row r="64" spans="1:13" ht="24" x14ac:dyDescent="0.25">
      <c r="A64" s="361" t="s">
        <v>265</v>
      </c>
      <c r="B64" s="361" t="s">
        <v>306</v>
      </c>
      <c r="C64" s="361" t="s">
        <v>307</v>
      </c>
      <c r="D64" s="361" t="s">
        <v>83</v>
      </c>
      <c r="E64" s="364"/>
      <c r="F64" s="364"/>
      <c r="G64" s="364"/>
      <c r="H64" s="397">
        <v>1965.5839949455815</v>
      </c>
      <c r="I64" s="389">
        <v>116</v>
      </c>
      <c r="J64" s="373">
        <f t="shared" si="17"/>
        <v>228007.74341368745</v>
      </c>
      <c r="K64" s="367">
        <f t="shared" si="1"/>
        <v>1965.5839949455815</v>
      </c>
      <c r="L64" s="390">
        <v>116</v>
      </c>
      <c r="M64" s="374">
        <f t="shared" si="18"/>
        <v>228007.74341368745</v>
      </c>
    </row>
    <row r="65" spans="1:13" x14ac:dyDescent="0.25">
      <c r="A65" s="398"/>
      <c r="B65" s="398"/>
      <c r="C65" s="398"/>
      <c r="D65" s="398"/>
      <c r="E65" s="398"/>
      <c r="F65" s="398"/>
      <c r="G65" s="398"/>
      <c r="H65" s="398"/>
      <c r="I65" s="398"/>
      <c r="J65" s="398"/>
      <c r="K65" s="398"/>
      <c r="L65" s="398"/>
      <c r="M65" s="398"/>
    </row>
    <row r="66" spans="1:13" ht="15.75" thickBot="1" x14ac:dyDescent="0.3">
      <c r="A66" s="398"/>
      <c r="B66" s="398"/>
      <c r="C66" s="398"/>
      <c r="D66" s="398"/>
      <c r="E66" s="398"/>
      <c r="F66" s="398"/>
      <c r="G66" s="398"/>
      <c r="H66" s="398"/>
      <c r="I66" s="398"/>
      <c r="J66" s="398"/>
      <c r="K66" s="398"/>
      <c r="L66" s="398"/>
      <c r="M66" s="398"/>
    </row>
    <row r="67" spans="1:13" ht="16.5" thickBot="1" x14ac:dyDescent="0.3">
      <c r="A67" s="399"/>
      <c r="B67" s="400"/>
      <c r="C67" s="401" t="s">
        <v>162</v>
      </c>
      <c r="D67" s="402"/>
      <c r="E67" s="403"/>
      <c r="F67" s="404"/>
      <c r="G67" s="405">
        <f>G63+G59+G50</f>
        <v>0</v>
      </c>
      <c r="H67" s="406"/>
      <c r="I67" s="406"/>
      <c r="J67" s="407">
        <f>+J60+J57+J53+J46+J43+J36+J22+J13</f>
        <v>721031.02455224446</v>
      </c>
      <c r="K67" s="406"/>
      <c r="L67" s="406"/>
      <c r="M67" s="408">
        <f>+M60+M57+M53+M46+M43+M36+M22+M13</f>
        <v>721031.87455224444</v>
      </c>
    </row>
    <row r="68" spans="1:13" ht="15.75" x14ac:dyDescent="0.25">
      <c r="A68" s="409"/>
      <c r="B68" s="410"/>
      <c r="C68" s="411"/>
      <c r="D68" s="412"/>
      <c r="E68" s="413"/>
      <c r="F68" s="414"/>
      <c r="G68" s="415"/>
      <c r="H68" s="416"/>
      <c r="I68" s="417"/>
      <c r="J68" s="418"/>
      <c r="K68" s="419"/>
      <c r="L68" s="419"/>
      <c r="M68" s="420"/>
    </row>
    <row r="69" spans="1:13" ht="31.5" customHeight="1" x14ac:dyDescent="0.25">
      <c r="A69" s="458" t="s">
        <v>15</v>
      </c>
      <c r="B69" s="458"/>
      <c r="C69" s="423" t="s">
        <v>163</v>
      </c>
      <c r="D69" s="421"/>
      <c r="E69" s="424"/>
      <c r="F69" s="421"/>
      <c r="G69" s="460" t="s">
        <v>17</v>
      </c>
      <c r="H69" s="460"/>
      <c r="I69" s="425"/>
      <c r="J69" s="418"/>
      <c r="K69" s="459" t="s">
        <v>19</v>
      </c>
      <c r="L69" s="459"/>
      <c r="M69" s="420"/>
    </row>
    <row r="70" spans="1:13" ht="15.75" x14ac:dyDescent="0.25">
      <c r="A70" s="421"/>
      <c r="B70" s="422"/>
      <c r="C70" s="423"/>
      <c r="D70" s="421"/>
      <c r="E70" s="424"/>
      <c r="F70" s="421"/>
      <c r="G70" s="423"/>
      <c r="H70" s="416"/>
      <c r="I70" s="425"/>
      <c r="J70" s="418"/>
      <c r="K70" s="426"/>
      <c r="L70" s="420"/>
      <c r="M70" s="420"/>
    </row>
    <row r="71" spans="1:13" ht="15.75" x14ac:dyDescent="0.25">
      <c r="A71" s="421"/>
      <c r="B71" s="422" t="s">
        <v>16</v>
      </c>
      <c r="C71" s="422" t="s">
        <v>164</v>
      </c>
      <c r="D71" s="421"/>
      <c r="E71" s="424"/>
      <c r="F71" s="421"/>
      <c r="G71" s="458" t="s">
        <v>16</v>
      </c>
      <c r="H71" s="458"/>
      <c r="I71" s="425"/>
      <c r="J71" s="418"/>
      <c r="K71" s="458" t="s">
        <v>16</v>
      </c>
      <c r="L71" s="458"/>
      <c r="M71" s="420"/>
    </row>
    <row r="72" spans="1:13" x14ac:dyDescent="0.25">
      <c r="A72" s="427"/>
      <c r="B72" s="427"/>
      <c r="C72" s="427"/>
      <c r="D72" s="427"/>
      <c r="E72" s="427"/>
      <c r="F72" s="427"/>
      <c r="G72" s="427"/>
      <c r="H72" s="427"/>
      <c r="I72" s="427"/>
      <c r="J72" s="427"/>
      <c r="K72" s="427"/>
      <c r="L72" s="427"/>
      <c r="M72" s="427"/>
    </row>
  </sheetData>
  <mergeCells count="10">
    <mergeCell ref="A69:B69"/>
    <mergeCell ref="K69:L69"/>
    <mergeCell ref="K71:L71"/>
    <mergeCell ref="G69:H69"/>
    <mergeCell ref="G71:H71"/>
    <mergeCell ref="B10:M10"/>
    <mergeCell ref="B11:C11"/>
    <mergeCell ref="E11:G11"/>
    <mergeCell ref="H11:J11"/>
    <mergeCell ref="K11:M11"/>
  </mergeCells>
  <conditionalFormatting sqref="AB1:AH1 A1:Z1">
    <cfRule type="cellIs" dxfId="1" priority="3" stopIfTrue="1" operator="lessThan">
      <formula>0</formula>
    </cfRule>
  </conditionalFormatting>
  <conditionalFormatting sqref="D3">
    <cfRule type="cellIs" dxfId="0" priority="1" stopIfTrue="1" operator="lessThan">
      <formula>0</formula>
    </cfRule>
  </conditionalFormatting>
  <pageMargins left="0.7" right="0.7" top="0.78740157499999996" bottom="0.78740157499999996" header="0.3" footer="0.3"/>
  <pageSetup paperSize="9" scale="78" orientation="landscape" r:id="rId1"/>
  <rowBreaks count="1" manualBreakCount="1">
    <brk id="21" max="12" man="1"/>
  </rowBreaks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Rekapitulace</vt:lpstr>
      <vt:lpstr>002-01</vt:lpstr>
      <vt:lpstr>002-02</vt:lpstr>
      <vt:lpstr>002-03</vt:lpstr>
      <vt:lpstr>002-04</vt:lpstr>
      <vt:lpstr>002-05</vt:lpstr>
      <vt:lpstr>'002-01'!Oblast_tisku</vt:lpstr>
      <vt:lpstr>'002-02'!Oblast_tisku</vt:lpstr>
      <vt:lpstr>'002-03'!Oblast_tisku</vt:lpstr>
      <vt:lpstr>'002-04'!Oblast_tisku</vt:lpstr>
      <vt:lpstr>'002-05'!Oblast_tisku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ANTALOVÁ, Zdena</dc:creator>
  <cp:lastModifiedBy>ANTALOVÁ, Zdena</cp:lastModifiedBy>
  <cp:lastPrinted>2023-01-09T13:45:03Z</cp:lastPrinted>
  <dcterms:created xsi:type="dcterms:W3CDTF">2022-11-23T12:12:59Z</dcterms:created>
  <dcterms:modified xsi:type="dcterms:W3CDTF">2023-02-02T09:46:10Z</dcterms:modified>
</cp:coreProperties>
</file>